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andcon\Downloads\"/>
    </mc:Choice>
  </mc:AlternateContent>
  <xr:revisionPtr revIDLastSave="0" documentId="13_ncr:1_{97192485-73E2-4CB3-9CFD-04524EBF8465}" xr6:coauthVersionLast="36" xr6:coauthVersionMax="36" xr10:uidLastSave="{00000000-0000-0000-0000-000000000000}"/>
  <bookViews>
    <workbookView xWindow="0" yWindow="0" windowWidth="22560" windowHeight="10590" xr2:uid="{EA52C7E9-BFE2-431C-8A0E-70A7404E63ED}"/>
  </bookViews>
  <sheets>
    <sheet name="Cover" sheetId="15" r:id="rId1"/>
    <sheet name="Income Statement" sheetId="20" r:id="rId2"/>
    <sheet name="GAAP to Non-GAAP Inc Stmt" sheetId="1" r:id="rId3"/>
    <sheet name="Revenue &amp; Customer Detail" sheetId="16" r:id="rId4"/>
    <sheet name="EBITDA" sheetId="3" r:id="rId5"/>
    <sheet name="EPS" sheetId="4" r:id="rId6"/>
    <sheet name="CF" sheetId="19" r:id="rId7"/>
    <sheet name="BS" sheetId="17" r:id="rId8"/>
  </sheets>
  <definedNames>
    <definedName name="_xlnm.Print_Area" localSheetId="7">BS!$A$1:$L$49</definedName>
    <definedName name="_xlnm.Print_Area" localSheetId="6">CF!$A$1:$M$55</definedName>
    <definedName name="_xlnm.Print_Area" localSheetId="0">Cover!$A$2:$D$38</definedName>
    <definedName name="_xlnm.Print_Area" localSheetId="4">EBITDA!$A$1:$N$22</definedName>
    <definedName name="_xlnm.Print_Area" localSheetId="5">EPS!$A$1:$N$37</definedName>
    <definedName name="_xlnm.Print_Area" localSheetId="2">'GAAP to Non-GAAP Inc Stmt'!$A$1:$R$67</definedName>
    <definedName name="_xlnm.Print_Area" localSheetId="1">'Income Statement'!$A$1:$N$77</definedName>
    <definedName name="_xlnm.Print_Area" localSheetId="3">'Revenue &amp; Customer Detail'!$A$1:$R$25</definedName>
    <definedName name="_xlnm.Print_Titles" localSheetId="2">'GAAP to Non-GAAP Inc Stmt'!$2:$8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1" i="3" l="1"/>
  <c r="E21" i="3"/>
  <c r="F21" i="3"/>
  <c r="G21" i="3"/>
  <c r="H21" i="3"/>
  <c r="I21" i="3"/>
  <c r="J21" i="3"/>
  <c r="K21" i="3"/>
  <c r="L21" i="3"/>
  <c r="M21" i="3"/>
  <c r="N21" i="3"/>
  <c r="D21" i="3"/>
  <c r="L47" i="17" l="1"/>
  <c r="L35" i="17"/>
  <c r="L48" i="17" s="1"/>
  <c r="H24" i="17"/>
  <c r="G24" i="17"/>
  <c r="F24" i="17"/>
  <c r="E24" i="17"/>
  <c r="D24" i="17"/>
  <c r="C24" i="17"/>
  <c r="L18" i="17"/>
  <c r="L14" i="17"/>
  <c r="L25" i="17" s="1"/>
  <c r="M48" i="19"/>
  <c r="M42" i="19"/>
  <c r="M33" i="19"/>
  <c r="M25" i="19"/>
  <c r="M52" i="19" s="1"/>
  <c r="M54" i="19" s="1"/>
  <c r="N16" i="4"/>
  <c r="N15" i="4" s="1"/>
  <c r="N11" i="4"/>
  <c r="H20" i="3"/>
  <c r="H19" i="3"/>
  <c r="H18" i="3"/>
  <c r="M20" i="3"/>
  <c r="M19" i="3"/>
  <c r="M18" i="3"/>
  <c r="C12" i="3"/>
  <c r="D12" i="3"/>
  <c r="E12" i="3"/>
  <c r="F12" i="3"/>
  <c r="G12" i="3"/>
  <c r="I12" i="3"/>
  <c r="J12" i="3"/>
  <c r="K12" i="3"/>
  <c r="L12" i="3"/>
  <c r="C11" i="3"/>
  <c r="D11" i="3"/>
  <c r="E11" i="3"/>
  <c r="F11" i="3"/>
  <c r="G11" i="3"/>
  <c r="I11" i="3"/>
  <c r="J11" i="3"/>
  <c r="K11" i="3"/>
  <c r="L11" i="3"/>
  <c r="C10" i="3"/>
  <c r="D10" i="3"/>
  <c r="E10" i="3"/>
  <c r="F10" i="3"/>
  <c r="G10" i="3"/>
  <c r="I10" i="3"/>
  <c r="J10" i="3"/>
  <c r="K10" i="3"/>
  <c r="L10" i="3"/>
  <c r="N12" i="3"/>
  <c r="N11" i="3"/>
  <c r="R17" i="16"/>
  <c r="R13" i="16"/>
  <c r="K62" i="1"/>
  <c r="J62" i="1"/>
  <c r="I62" i="1"/>
  <c r="H62" i="1"/>
  <c r="K61" i="1"/>
  <c r="J61" i="1"/>
  <c r="I61" i="1"/>
  <c r="H61" i="1"/>
  <c r="K60" i="1"/>
  <c r="J60" i="1"/>
  <c r="I60" i="1"/>
  <c r="H60" i="1"/>
  <c r="K59" i="1"/>
  <c r="J59" i="1"/>
  <c r="I59" i="1"/>
  <c r="H59" i="1"/>
  <c r="O62" i="1"/>
  <c r="N62" i="1"/>
  <c r="M62" i="1"/>
  <c r="O61" i="1"/>
  <c r="N61" i="1"/>
  <c r="M61" i="1"/>
  <c r="P60" i="1"/>
  <c r="O60" i="1"/>
  <c r="N60" i="1"/>
  <c r="M60" i="1"/>
  <c r="O59" i="1"/>
  <c r="N59" i="1"/>
  <c r="M59" i="1"/>
  <c r="G55" i="1"/>
  <c r="H55" i="1"/>
  <c r="I55" i="1"/>
  <c r="J55" i="1"/>
  <c r="K55" i="1"/>
  <c r="M55" i="1"/>
  <c r="N55" i="1"/>
  <c r="O55" i="1"/>
  <c r="P55" i="1"/>
  <c r="R51" i="1"/>
  <c r="R62" i="1" s="1"/>
  <c r="R50" i="1"/>
  <c r="R61" i="1" s="1"/>
  <c r="N21" i="4"/>
  <c r="R48" i="1"/>
  <c r="R59" i="1" s="1"/>
  <c r="L47" i="1"/>
  <c r="H47" i="1"/>
  <c r="H52" i="1" s="1"/>
  <c r="I47" i="1"/>
  <c r="I52" i="1" s="1"/>
  <c r="J47" i="1"/>
  <c r="J58" i="1" s="1"/>
  <c r="K47" i="1"/>
  <c r="K52" i="1" s="1"/>
  <c r="M47" i="1"/>
  <c r="M58" i="1" s="1"/>
  <c r="N47" i="1"/>
  <c r="N58" i="1" s="1"/>
  <c r="O47" i="1"/>
  <c r="O52" i="1" s="1"/>
  <c r="R47" i="1"/>
  <c r="N19" i="4" s="1"/>
  <c r="M52" i="1" l="1"/>
  <c r="H58" i="1"/>
  <c r="R58" i="1"/>
  <c r="N52" i="1"/>
  <c r="I58" i="1"/>
  <c r="K58" i="1"/>
  <c r="J52" i="1"/>
  <c r="O58" i="1"/>
  <c r="R18" i="16"/>
  <c r="N20" i="4"/>
  <c r="N23" i="4"/>
  <c r="R60" i="1"/>
  <c r="E13" i="3"/>
  <c r="E15" i="3" s="1"/>
  <c r="H12" i="3"/>
  <c r="C13" i="3"/>
  <c r="C15" i="3" s="1"/>
  <c r="F13" i="3"/>
  <c r="F15" i="3" s="1"/>
  <c r="H11" i="3"/>
  <c r="D13" i="3"/>
  <c r="D15" i="3" s="1"/>
  <c r="G13" i="3"/>
  <c r="G15" i="3" s="1"/>
  <c r="P13" i="1"/>
  <c r="O13" i="1"/>
  <c r="N13" i="1"/>
  <c r="M13" i="1"/>
  <c r="K13" i="1"/>
  <c r="J13" i="1"/>
  <c r="I13" i="1"/>
  <c r="H13" i="1"/>
  <c r="H45" i="1"/>
  <c r="I45" i="1"/>
  <c r="J45" i="1"/>
  <c r="K45" i="1"/>
  <c r="M45" i="1"/>
  <c r="N45" i="1"/>
  <c r="O45" i="1"/>
  <c r="R28" i="1"/>
  <c r="R32" i="1" s="1"/>
  <c r="R35" i="1"/>
  <c r="R41" i="1" s="1"/>
  <c r="R21" i="1"/>
  <c r="R25" i="1" s="1"/>
  <c r="R26" i="1" s="1"/>
  <c r="R10" i="1"/>
  <c r="R29" i="1" s="1"/>
  <c r="N61" i="20"/>
  <c r="N53" i="20"/>
  <c r="M35" i="20"/>
  <c r="L35" i="20"/>
  <c r="N20" i="20"/>
  <c r="N12" i="20"/>
  <c r="R12" i="1" s="1"/>
  <c r="R18" i="1" l="1"/>
  <c r="R19" i="1" s="1"/>
  <c r="R13" i="1"/>
  <c r="N22" i="20"/>
  <c r="R44" i="1" s="1"/>
  <c r="R19" i="16"/>
  <c r="N24" i="4"/>
  <c r="R33" i="1"/>
  <c r="R36" i="1"/>
  <c r="R22" i="1"/>
  <c r="R42" i="1"/>
  <c r="N63" i="20"/>
  <c r="N64" i="20" s="1"/>
  <c r="N13" i="20"/>
  <c r="N54" i="20"/>
  <c r="E54" i="19"/>
  <c r="N23" i="20" l="1"/>
  <c r="N27" i="20"/>
  <c r="N10" i="4" s="1"/>
  <c r="N31" i="20"/>
  <c r="R52" i="1"/>
  <c r="R53" i="1" s="1"/>
  <c r="R45" i="1"/>
  <c r="N68" i="20"/>
  <c r="N72" i="20" s="1"/>
  <c r="K54" i="19"/>
  <c r="J54" i="19"/>
  <c r="I54" i="19"/>
  <c r="H54" i="19"/>
  <c r="L52" i="19"/>
  <c r="L54" i="19" s="1"/>
  <c r="L50" i="19"/>
  <c r="L47" i="19"/>
  <c r="L46" i="19"/>
  <c r="L45" i="19"/>
  <c r="K48" i="19"/>
  <c r="J48" i="19"/>
  <c r="I48" i="19"/>
  <c r="H48" i="19"/>
  <c r="K42" i="19"/>
  <c r="J42" i="19"/>
  <c r="I42" i="19"/>
  <c r="H42" i="19"/>
  <c r="L41" i="19"/>
  <c r="L40" i="19"/>
  <c r="L39" i="19"/>
  <c r="L38" i="19"/>
  <c r="L37" i="19"/>
  <c r="L36" i="19"/>
  <c r="K33" i="19"/>
  <c r="J33" i="19"/>
  <c r="I33" i="19"/>
  <c r="H33" i="19"/>
  <c r="L32" i="19"/>
  <c r="L31" i="19"/>
  <c r="L30" i="19"/>
  <c r="L29" i="19"/>
  <c r="L28" i="19"/>
  <c r="K25" i="19"/>
  <c r="J25" i="19"/>
  <c r="I25" i="19"/>
  <c r="H25" i="19"/>
  <c r="L24" i="19"/>
  <c r="L23" i="19"/>
  <c r="L22" i="19"/>
  <c r="L21" i="19"/>
  <c r="L20" i="19"/>
  <c r="L19" i="19"/>
  <c r="L18" i="19"/>
  <c r="L17" i="19"/>
  <c r="L16" i="19"/>
  <c r="L15" i="19"/>
  <c r="L14" i="19"/>
  <c r="L13" i="19"/>
  <c r="L12" i="19"/>
  <c r="L10" i="19"/>
  <c r="L9" i="19"/>
  <c r="D54" i="19"/>
  <c r="F54" i="19"/>
  <c r="D48" i="19"/>
  <c r="E48" i="19"/>
  <c r="F48" i="19"/>
  <c r="C48" i="19"/>
  <c r="D42" i="19"/>
  <c r="E42" i="19"/>
  <c r="F42" i="19"/>
  <c r="C42" i="19"/>
  <c r="D33" i="19"/>
  <c r="E33" i="19"/>
  <c r="F33" i="19"/>
  <c r="C33" i="19"/>
  <c r="D25" i="19"/>
  <c r="E25" i="19"/>
  <c r="F25" i="19"/>
  <c r="C25" i="19"/>
  <c r="G50" i="19"/>
  <c r="G46" i="19"/>
  <c r="G47" i="19"/>
  <c r="G45" i="19"/>
  <c r="G36" i="19"/>
  <c r="G37" i="19"/>
  <c r="G38" i="19"/>
  <c r="G39" i="19"/>
  <c r="G40" i="19"/>
  <c r="G41" i="19"/>
  <c r="G29" i="19"/>
  <c r="G30" i="19"/>
  <c r="G31" i="19"/>
  <c r="G32" i="19"/>
  <c r="G28" i="19"/>
  <c r="G13" i="19"/>
  <c r="G14" i="19"/>
  <c r="G15" i="19"/>
  <c r="G16" i="19"/>
  <c r="G17" i="19"/>
  <c r="G18" i="19"/>
  <c r="G19" i="19"/>
  <c r="G20" i="19"/>
  <c r="G21" i="19"/>
  <c r="G22" i="19"/>
  <c r="G23" i="19"/>
  <c r="G24" i="19"/>
  <c r="G12" i="19"/>
  <c r="G10" i="19"/>
  <c r="G9" i="19"/>
  <c r="R55" i="1" l="1"/>
  <c r="R63" i="1" s="1"/>
  <c r="R64" i="1" s="1"/>
  <c r="N12" i="4"/>
  <c r="N27" i="4"/>
  <c r="N35" i="20"/>
  <c r="N10" i="3"/>
  <c r="L48" i="19"/>
  <c r="G48" i="19"/>
  <c r="G33" i="19"/>
  <c r="L33" i="19"/>
  <c r="C52" i="19"/>
  <c r="C54" i="19" s="1"/>
  <c r="L42" i="19"/>
  <c r="L25" i="19"/>
  <c r="G25" i="19"/>
  <c r="G42" i="19"/>
  <c r="N13" i="3" l="1"/>
  <c r="N15" i="3" s="1"/>
  <c r="N29" i="4"/>
  <c r="G52" i="19"/>
  <c r="G54" i="19" s="1"/>
  <c r="O53" i="1"/>
  <c r="N53" i="1"/>
  <c r="M53" i="1"/>
  <c r="P36" i="1"/>
  <c r="O36" i="1"/>
  <c r="N36" i="1"/>
  <c r="M36" i="1"/>
  <c r="K36" i="1"/>
  <c r="J36" i="1"/>
  <c r="I36" i="1"/>
  <c r="H36" i="1"/>
  <c r="G36" i="1"/>
  <c r="O33" i="1"/>
  <c r="N33" i="1"/>
  <c r="M33" i="1"/>
  <c r="K33" i="1"/>
  <c r="J33" i="1"/>
  <c r="I33" i="1"/>
  <c r="H33" i="1"/>
  <c r="P29" i="1"/>
  <c r="O29" i="1"/>
  <c r="N29" i="1"/>
  <c r="M29" i="1"/>
  <c r="K29" i="1"/>
  <c r="J29" i="1"/>
  <c r="I29" i="1"/>
  <c r="H29" i="1"/>
  <c r="G29" i="1"/>
  <c r="G22" i="1"/>
  <c r="H22" i="1"/>
  <c r="I22" i="1"/>
  <c r="J22" i="1"/>
  <c r="K22" i="1"/>
  <c r="M22" i="1"/>
  <c r="N22" i="1"/>
  <c r="O22" i="1"/>
  <c r="P22" i="1"/>
  <c r="N33" i="4" l="1"/>
  <c r="N32" i="4"/>
  <c r="L13" i="3"/>
  <c r="L15" i="3" s="1"/>
  <c r="K13" i="3"/>
  <c r="K15" i="3" s="1"/>
  <c r="J13" i="3"/>
  <c r="J15" i="3" s="1"/>
  <c r="I13" i="3"/>
  <c r="I15" i="3" s="1"/>
  <c r="O63" i="1" l="1"/>
  <c r="O64" i="1" s="1"/>
  <c r="N63" i="1"/>
  <c r="N64" i="1" s="1"/>
  <c r="M63" i="1"/>
  <c r="M64" i="1" s="1"/>
  <c r="K63" i="1"/>
  <c r="K64" i="1" s="1"/>
  <c r="J63" i="1"/>
  <c r="J64" i="1" s="1"/>
  <c r="I63" i="1"/>
  <c r="I64" i="1" s="1"/>
  <c r="H63" i="1"/>
  <c r="H64" i="1" s="1"/>
  <c r="C24" i="4"/>
  <c r="L24" i="4"/>
  <c r="K24" i="4"/>
  <c r="J24" i="4"/>
  <c r="I24" i="4"/>
  <c r="D24" i="4"/>
  <c r="E24" i="4"/>
  <c r="F24" i="4"/>
  <c r="G24" i="4"/>
  <c r="D12" i="4"/>
  <c r="E12" i="4"/>
  <c r="F12" i="4"/>
  <c r="G12" i="4"/>
  <c r="I12" i="4"/>
  <c r="J12" i="4"/>
  <c r="K12" i="4"/>
  <c r="C12" i="4"/>
  <c r="H33" i="4"/>
  <c r="D33" i="4"/>
  <c r="E33" i="4"/>
  <c r="F33" i="4"/>
  <c r="G33" i="4"/>
  <c r="I33" i="4"/>
  <c r="J33" i="4"/>
  <c r="K33" i="4"/>
  <c r="D32" i="4"/>
  <c r="E32" i="4"/>
  <c r="F32" i="4"/>
  <c r="G32" i="4"/>
  <c r="H32" i="4"/>
  <c r="I32" i="4"/>
  <c r="J32" i="4"/>
  <c r="K32" i="4"/>
  <c r="C29" i="4"/>
  <c r="C32" i="4" s="1"/>
  <c r="O41" i="1"/>
  <c r="O42" i="1" s="1"/>
  <c r="N41" i="1"/>
  <c r="N42" i="1" s="1"/>
  <c r="M41" i="1"/>
  <c r="M42" i="1" s="1"/>
  <c r="P41" i="1"/>
  <c r="P42" i="1" s="1"/>
  <c r="G41" i="1"/>
  <c r="G42" i="1" s="1"/>
  <c r="Q40" i="1"/>
  <c r="Q39" i="1"/>
  <c r="Q38" i="1"/>
  <c r="I39" i="1"/>
  <c r="I41" i="1" s="1"/>
  <c r="I42" i="1" s="1"/>
  <c r="J39" i="1"/>
  <c r="J41" i="1" s="1"/>
  <c r="J42" i="1" s="1"/>
  <c r="K39" i="1"/>
  <c r="K41" i="1" s="1"/>
  <c r="K42" i="1" s="1"/>
  <c r="H39" i="1"/>
  <c r="H41" i="1" s="1"/>
  <c r="H42" i="1" s="1"/>
  <c r="H10" i="3"/>
  <c r="G12" i="16"/>
  <c r="K53" i="1"/>
  <c r="J53" i="1"/>
  <c r="I53" i="1"/>
  <c r="H53" i="1"/>
  <c r="G45" i="1"/>
  <c r="G32" i="1"/>
  <c r="G33" i="1" s="1"/>
  <c r="G25" i="1"/>
  <c r="G19" i="1"/>
  <c r="G13" i="1"/>
  <c r="M72" i="20"/>
  <c r="L72" i="20"/>
  <c r="K72" i="20"/>
  <c r="J72" i="20"/>
  <c r="I72" i="20"/>
  <c r="H72" i="20"/>
  <c r="G72" i="20"/>
  <c r="F72" i="20"/>
  <c r="E72" i="20"/>
  <c r="D72" i="20"/>
  <c r="C72" i="20"/>
  <c r="C20" i="20"/>
  <c r="C12" i="20"/>
  <c r="C13" i="20" s="1"/>
  <c r="M28" i="4"/>
  <c r="H13" i="3" l="1"/>
  <c r="H15" i="3" s="1"/>
  <c r="L39" i="1"/>
  <c r="C33" i="4"/>
  <c r="C22" i="20"/>
  <c r="C23" i="20" s="1"/>
  <c r="Q12" i="1"/>
  <c r="M16" i="4" l="1"/>
  <c r="L16" i="4"/>
  <c r="K16" i="4"/>
  <c r="J16" i="4"/>
  <c r="I16" i="4"/>
  <c r="H16" i="4"/>
  <c r="G16" i="4"/>
  <c r="F16" i="4"/>
  <c r="E16" i="4"/>
  <c r="D16" i="4"/>
  <c r="H20" i="4"/>
  <c r="H21" i="4"/>
  <c r="H22" i="4"/>
  <c r="H19" i="4"/>
  <c r="H24" i="4" s="1"/>
  <c r="H11" i="4"/>
  <c r="H12" i="4" s="1"/>
  <c r="C61" i="20" l="1"/>
  <c r="D61" i="20"/>
  <c r="E61" i="20"/>
  <c r="F61" i="20"/>
  <c r="G61" i="20"/>
  <c r="H61" i="20"/>
  <c r="I61" i="20"/>
  <c r="J61" i="20"/>
  <c r="K61" i="20"/>
  <c r="L61" i="20"/>
  <c r="M61" i="20"/>
  <c r="M53" i="20"/>
  <c r="M54" i="20" s="1"/>
  <c r="L53" i="20"/>
  <c r="L54" i="20" s="1"/>
  <c r="K53" i="20"/>
  <c r="J53" i="20"/>
  <c r="J54" i="20" s="1"/>
  <c r="I53" i="20"/>
  <c r="I54" i="20" s="1"/>
  <c r="H53" i="20"/>
  <c r="G53" i="20"/>
  <c r="G54" i="20" s="1"/>
  <c r="F53" i="20"/>
  <c r="F54" i="20" s="1"/>
  <c r="E53" i="20"/>
  <c r="E54" i="20" s="1"/>
  <c r="D53" i="20"/>
  <c r="D54" i="20" s="1"/>
  <c r="C53" i="20"/>
  <c r="C63" i="20" l="1"/>
  <c r="C64" i="20" s="1"/>
  <c r="D63" i="20"/>
  <c r="D64" i="20" s="1"/>
  <c r="L63" i="20"/>
  <c r="L64" i="20" s="1"/>
  <c r="F63" i="20"/>
  <c r="F64" i="20" s="1"/>
  <c r="H63" i="20"/>
  <c r="H64" i="20" s="1"/>
  <c r="K63" i="20"/>
  <c r="K64" i="20" s="1"/>
  <c r="E63" i="20"/>
  <c r="E64" i="20" s="1"/>
  <c r="H54" i="20"/>
  <c r="I63" i="20"/>
  <c r="I64" i="20" s="1"/>
  <c r="K54" i="20"/>
  <c r="J63" i="20"/>
  <c r="J64" i="20" s="1"/>
  <c r="M63" i="20"/>
  <c r="M64" i="20" s="1"/>
  <c r="C54" i="20"/>
  <c r="G63" i="20"/>
  <c r="G64" i="20" s="1"/>
  <c r="G22" i="16" l="1"/>
  <c r="G21" i="16"/>
  <c r="L21" i="16"/>
  <c r="L22" i="16"/>
  <c r="Q16" i="1" l="1"/>
  <c r="Q15" i="1"/>
  <c r="Q47" i="1" s="1"/>
  <c r="L61" i="1"/>
  <c r="L60" i="1"/>
  <c r="L59" i="1"/>
  <c r="L58" i="1"/>
  <c r="L55" i="1"/>
  <c r="L50" i="1"/>
  <c r="L49" i="1"/>
  <c r="L48" i="1"/>
  <c r="L44" i="1"/>
  <c r="L38" i="1"/>
  <c r="L35" i="1"/>
  <c r="L32" i="1"/>
  <c r="L31" i="1"/>
  <c r="L28" i="1"/>
  <c r="L25" i="1"/>
  <c r="L24" i="1"/>
  <c r="L21" i="1"/>
  <c r="L18" i="1"/>
  <c r="L12" i="1"/>
  <c r="Q10" i="1"/>
  <c r="L10" i="1"/>
  <c r="L36" i="1" l="1"/>
  <c r="L52" i="1"/>
  <c r="L53" i="1" s="1"/>
  <c r="L45" i="1"/>
  <c r="L13" i="1"/>
  <c r="L22" i="1"/>
  <c r="L33" i="1"/>
  <c r="L29" i="1"/>
  <c r="L41" i="1"/>
  <c r="L42" i="1" s="1"/>
  <c r="L63" i="1"/>
  <c r="L64" i="1" s="1"/>
  <c r="Q18" i="16"/>
  <c r="P18" i="16"/>
  <c r="O18" i="16"/>
  <c r="O19" i="16" s="1"/>
  <c r="N18" i="16"/>
  <c r="N19" i="16" s="1"/>
  <c r="M18" i="16"/>
  <c r="M19" i="16" s="1"/>
  <c r="L18" i="16"/>
  <c r="L19" i="16" s="1"/>
  <c r="K18" i="16"/>
  <c r="K19" i="16" s="1"/>
  <c r="J18" i="16"/>
  <c r="J19" i="16" s="1"/>
  <c r="I18" i="16"/>
  <c r="I19" i="16" s="1"/>
  <c r="H18" i="16"/>
  <c r="H19" i="16" s="1"/>
  <c r="G18" i="16"/>
  <c r="G19" i="16" s="1"/>
  <c r="F18" i="16"/>
  <c r="F19" i="16" s="1"/>
  <c r="E18" i="16"/>
  <c r="E19" i="16" s="1"/>
  <c r="D18" i="16"/>
  <c r="D19" i="16" s="1"/>
  <c r="C18" i="16"/>
  <c r="C19" i="16" s="1"/>
  <c r="P13" i="16"/>
  <c r="Q13" i="16" s="1"/>
  <c r="Q12" i="16"/>
  <c r="Q11" i="16"/>
  <c r="Q22" i="16"/>
  <c r="Q21" i="16"/>
  <c r="Q19" i="16" l="1"/>
  <c r="P19" i="16"/>
  <c r="M23" i="4" l="1"/>
  <c r="M22" i="4"/>
  <c r="M21" i="4"/>
  <c r="M20" i="4"/>
  <c r="M19" i="4"/>
  <c r="M24" i="4" s="1"/>
  <c r="L11" i="4"/>
  <c r="M11" i="4" s="1"/>
  <c r="L10" i="4"/>
  <c r="L12" i="4" s="1"/>
  <c r="M14" i="3"/>
  <c r="M12" i="3"/>
  <c r="M11" i="3"/>
  <c r="M10" i="3"/>
  <c r="M13" i="3" l="1"/>
  <c r="L27" i="4"/>
  <c r="M27" i="4" s="1"/>
  <c r="M10" i="4"/>
  <c r="M15" i="3"/>
  <c r="M12" i="4" l="1"/>
  <c r="M29" i="4"/>
  <c r="M32" i="4" s="1"/>
  <c r="L29" i="4"/>
  <c r="Q55" i="1"/>
  <c r="Q44" i="1"/>
  <c r="Q35" i="1"/>
  <c r="Q36" i="1" s="1"/>
  <c r="Q28" i="1"/>
  <c r="Q49" i="1"/>
  <c r="Q31" i="1"/>
  <c r="Q24" i="1"/>
  <c r="Q21" i="1"/>
  <c r="Q60" i="1"/>
  <c r="P51" i="1"/>
  <c r="P62" i="1" s="1"/>
  <c r="P50" i="1"/>
  <c r="P48" i="1"/>
  <c r="P59" i="1" s="1"/>
  <c r="P47" i="1"/>
  <c r="P32" i="1"/>
  <c r="P33" i="1" s="1"/>
  <c r="P25" i="1"/>
  <c r="P18" i="1"/>
  <c r="Q17" i="1"/>
  <c r="M33" i="4" l="1"/>
  <c r="Q50" i="1"/>
  <c r="P61" i="1"/>
  <c r="Q61" i="1" s="1"/>
  <c r="P58" i="1"/>
  <c r="P52" i="1"/>
  <c r="P53" i="1" s="1"/>
  <c r="Q22" i="1"/>
  <c r="Q29" i="1"/>
  <c r="Q41" i="1"/>
  <c r="Q42" i="1" s="1"/>
  <c r="L32" i="4"/>
  <c r="L33" i="4"/>
  <c r="Q51" i="1"/>
  <c r="Q48" i="1"/>
  <c r="Q18" i="1"/>
  <c r="P19" i="1"/>
  <c r="P45" i="1"/>
  <c r="P26" i="1"/>
  <c r="Q25" i="1"/>
  <c r="Q32" i="1"/>
  <c r="Q33" i="1" s="1"/>
  <c r="Q52" i="1" l="1"/>
  <c r="Q53" i="1" s="1"/>
  <c r="P63" i="1"/>
  <c r="P64" i="1" s="1"/>
  <c r="Q62" i="1"/>
  <c r="Q59" i="1"/>
  <c r="Q58" i="1"/>
  <c r="Q19" i="1"/>
  <c r="Q26" i="1"/>
  <c r="Q45" i="1"/>
  <c r="Q13" i="1"/>
  <c r="G63" i="1"/>
  <c r="G64" i="1" s="1"/>
  <c r="G47" i="1"/>
  <c r="G52" i="1" s="1"/>
  <c r="G53" i="1" s="1"/>
  <c r="Q63" i="1" l="1"/>
  <c r="Q64" i="1" s="1"/>
</calcChain>
</file>

<file path=xl/sharedStrings.xml><?xml version="1.0" encoding="utf-8"?>
<sst xmlns="http://schemas.openxmlformats.org/spreadsheetml/2006/main" count="351" uniqueCount="198">
  <si>
    <t>% of Revenue</t>
  </si>
  <si>
    <t>Excluded items:</t>
  </si>
  <si>
    <t>Gross Profit - Non-GAAP</t>
  </si>
  <si>
    <t>R&amp;D - Non-GAAP</t>
  </si>
  <si>
    <t>S&amp;M - Non-GAAP</t>
  </si>
  <si>
    <t>G&amp;A - Non-GAAP</t>
  </si>
  <si>
    <t>Loss from operations - Non-GAAP</t>
  </si>
  <si>
    <t>Income taxes (benefit)</t>
  </si>
  <si>
    <t>Other income (expense)</t>
  </si>
  <si>
    <t>Depreciation and amortization</t>
  </si>
  <si>
    <t>Other adjustments:</t>
  </si>
  <si>
    <t>Non-cash stock compensation</t>
  </si>
  <si>
    <t>Restructuring and merger charges</t>
  </si>
  <si>
    <t>Separation and transformation</t>
  </si>
  <si>
    <t>Adjusted EBITDA</t>
  </si>
  <si>
    <t xml:space="preserve">   Income taxes (benefit)</t>
  </si>
  <si>
    <t>Earnings (loss) per share:</t>
  </si>
  <si>
    <t xml:space="preserve">    Basic</t>
  </si>
  <si>
    <t xml:space="preserve">    Diluted</t>
  </si>
  <si>
    <t xml:space="preserve"> Total excluded items, continuing operations</t>
  </si>
  <si>
    <t xml:space="preserve">   Loss from continuing operations before income taxes</t>
  </si>
  <si>
    <t>Basic weighted average shares</t>
  </si>
  <si>
    <t>Diluted weighted average shares</t>
  </si>
  <si>
    <t>$000's, Non-GAAP</t>
  </si>
  <si>
    <t>Adjusted EBITDA Reconciliation</t>
  </si>
  <si>
    <t>GAAP to Non-GAAP EPS Reconciliation</t>
  </si>
  <si>
    <t>Accelerated depreciation</t>
  </si>
  <si>
    <t xml:space="preserve">  Accelerated depreciation</t>
  </si>
  <si>
    <t>Purchased intangible asset amortization</t>
  </si>
  <si>
    <t xml:space="preserve">  Purchased intangible asset amortization</t>
  </si>
  <si>
    <t xml:space="preserve">  Non-cash stock compensation</t>
  </si>
  <si>
    <t xml:space="preserve">This file contains downloadable content that is derived from more comprehensive information contained in our quarterly earnings releases and periodic reports and other filings with the Securities and Exchange Commission which can be found on LiveRamp's Investor Relations site at https://investors.liveramp.com. </t>
  </si>
  <si>
    <t>Subscription Revenue</t>
  </si>
  <si>
    <t>Marketplace &amp; Other Revenue</t>
  </si>
  <si>
    <t>Total Revenue</t>
  </si>
  <si>
    <t>Gross Profit (GAAP)</t>
  </si>
  <si>
    <t>R&amp;D (GAAP)</t>
  </si>
  <si>
    <t>S&amp;M (GAAP)</t>
  </si>
  <si>
    <t>G&amp;A (GAAP)</t>
  </si>
  <si>
    <t>Loss from operations (GAAP)</t>
  </si>
  <si>
    <t xml:space="preserve">GAAP to Non-GAAP </t>
  </si>
  <si>
    <t>Income Statement Metric Reconciliation</t>
  </si>
  <si>
    <t>Loss from continuing ops before tax (GAAP)</t>
  </si>
  <si>
    <t>Loss from continuing ops before tax - Non-GAAP</t>
  </si>
  <si>
    <t>Revenue by Geography</t>
  </si>
  <si>
    <t>US Revenue</t>
  </si>
  <si>
    <t>International Revenue</t>
  </si>
  <si>
    <t>Revenue by Type</t>
  </si>
  <si>
    <t>FY 18</t>
  </si>
  <si>
    <t>Q119</t>
  </si>
  <si>
    <t>Q219</t>
  </si>
  <si>
    <t>Q319</t>
  </si>
  <si>
    <t>Revenue &amp; Customer Detail</t>
  </si>
  <si>
    <t>Back to Main</t>
  </si>
  <si>
    <t xml:space="preserve">  Common stock</t>
  </si>
  <si>
    <t xml:space="preserve">  Additional paid-in capital</t>
  </si>
  <si>
    <t xml:space="preserve">  Retained earnings</t>
  </si>
  <si>
    <t xml:space="preserve">  Accumulated other comprehensive income</t>
  </si>
  <si>
    <t xml:space="preserve">  Treasury stock, at cost</t>
  </si>
  <si>
    <t>Total equity</t>
  </si>
  <si>
    <t>Balance Sheet</t>
  </si>
  <si>
    <t>$000s</t>
  </si>
  <si>
    <t>Total Assets</t>
  </si>
  <si>
    <t>Total liabilities &amp; equity</t>
  </si>
  <si>
    <t>Statement of Cash Flows</t>
  </si>
  <si>
    <t xml:space="preserve">   Deferred income taxes</t>
  </si>
  <si>
    <t xml:space="preserve">   Non-cash stock compensation expense</t>
  </si>
  <si>
    <t>Cash flows from financing activities:</t>
  </si>
  <si>
    <t>Cash flows from discontinued operations:</t>
  </si>
  <si>
    <t xml:space="preserve">  From operating activities</t>
  </si>
  <si>
    <t xml:space="preserve">  From investing activities</t>
  </si>
  <si>
    <t xml:space="preserve">  Effect of exchange rate changes on cash</t>
  </si>
  <si>
    <t>Non-cash operating activities:</t>
  </si>
  <si>
    <t xml:space="preserve">  Cash flows from investing activities:</t>
  </si>
  <si>
    <t xml:space="preserve">   Depreciation and amortization</t>
  </si>
  <si>
    <t xml:space="preserve">   Loss on early extinguishment of debt</t>
  </si>
  <si>
    <t xml:space="preserve">   Accounts receivable</t>
  </si>
  <si>
    <t xml:space="preserve">   Deferred commissions</t>
  </si>
  <si>
    <t xml:space="preserve">   Other assets</t>
  </si>
  <si>
    <t xml:space="preserve">   Accounts payable and other liabilities</t>
  </si>
  <si>
    <t xml:space="preserve">   Deferred revenue</t>
  </si>
  <si>
    <t xml:space="preserve">   Proceeds from debt</t>
  </si>
  <si>
    <t xml:space="preserve">   Payments of debt</t>
  </si>
  <si>
    <t>Q1 18</t>
  </si>
  <si>
    <t>Q2 18</t>
  </si>
  <si>
    <t>Q3 18</t>
  </si>
  <si>
    <t>Q4 18</t>
  </si>
  <si>
    <t>Q1 19</t>
  </si>
  <si>
    <t>Q2 19</t>
  </si>
  <si>
    <t>Q3 19</t>
  </si>
  <si>
    <t>Q4 19</t>
  </si>
  <si>
    <t>FY 19</t>
  </si>
  <si>
    <t xml:space="preserve">   Effect of exchange rate changes on cash</t>
  </si>
  <si>
    <t xml:space="preserve">   Capital expenditures</t>
  </si>
  <si>
    <t xml:space="preserve">   Disposition of operations</t>
  </si>
  <si>
    <t xml:space="preserve">   % of Revenue</t>
  </si>
  <si>
    <t>Property &amp; equipment, net</t>
  </si>
  <si>
    <t>Liabilities &amp; Stockholders' Equity</t>
  </si>
  <si>
    <t>Separation &amp; transformation costs</t>
  </si>
  <si>
    <t xml:space="preserve">  Restructuring &amp; merger charges</t>
  </si>
  <si>
    <t xml:space="preserve">  Separation &amp; transformation costs</t>
  </si>
  <si>
    <t xml:space="preserve">  Restructuring &amp; merger charges (gains, losses, &amp; other)</t>
  </si>
  <si>
    <t xml:space="preserve">     &amp; excluding items</t>
  </si>
  <si>
    <t xml:space="preserve">   Non-GAAP earnings (loss) from continuing ops </t>
  </si>
  <si>
    <t>Total current assets</t>
  </si>
  <si>
    <t xml:space="preserve">   Trade accounts receivable, net</t>
  </si>
  <si>
    <t xml:space="preserve">   Refundable income taxes</t>
  </si>
  <si>
    <t xml:space="preserve">   Other current assets</t>
  </si>
  <si>
    <t xml:space="preserve">   Assets from discontinued operations</t>
  </si>
  <si>
    <t xml:space="preserve">  Property &amp; equipment</t>
  </si>
  <si>
    <t xml:space="preserve">   Less - accumulated depr. &amp; amort.</t>
  </si>
  <si>
    <t xml:space="preserve">   Software, net of accumulated amortization</t>
  </si>
  <si>
    <t xml:space="preserve">   Goodwill                                             </t>
  </si>
  <si>
    <t xml:space="preserve">   Deferred commissions, net</t>
  </si>
  <si>
    <t xml:space="preserve">   Other assets, net</t>
  </si>
  <si>
    <t>Total current liabilities</t>
  </si>
  <si>
    <t xml:space="preserve">   Current installments of long-term debt</t>
  </si>
  <si>
    <t xml:space="preserve">   Trade accounts payable</t>
  </si>
  <si>
    <t xml:space="preserve">   Accrued payroll &amp; related expenses</t>
  </si>
  <si>
    <t xml:space="preserve">   Other accrued expenses</t>
  </si>
  <si>
    <t xml:space="preserve">   Income taxes payable</t>
  </si>
  <si>
    <t xml:space="preserve">   Liabilities from discontinued operations</t>
  </si>
  <si>
    <t xml:space="preserve">   Long-term debt</t>
  </si>
  <si>
    <t xml:space="preserve">   Other liabilities</t>
  </si>
  <si>
    <t xml:space="preserve">   &gt;$1M Customers</t>
  </si>
  <si>
    <t xml:space="preserve">   Direct Subscription Customers</t>
  </si>
  <si>
    <t>Trended Historical Financial Statements &amp; Recon Tables</t>
  </si>
  <si>
    <t xml:space="preserve">  Income taxes (benefit)</t>
  </si>
  <si>
    <t xml:space="preserve">  Separation &amp; transformation costs (G&amp;A)</t>
  </si>
  <si>
    <t xml:space="preserve">  Purchased intangible asset amortization (CoR)</t>
  </si>
  <si>
    <t xml:space="preserve">  Loss from continuing ops before income taxes</t>
  </si>
  <si>
    <t>Net earnings (loss) from continuing ops (GAAP)</t>
  </si>
  <si>
    <t>Non-GAAP earnings (loss) per share from cont. ops:</t>
  </si>
  <si>
    <t>Q4 17</t>
  </si>
  <si>
    <t>Q1 17</t>
  </si>
  <si>
    <t>Q2 17</t>
  </si>
  <si>
    <t>Q3 17</t>
  </si>
  <si>
    <t>Revenues</t>
  </si>
  <si>
    <t>Cost of revenue</t>
  </si>
  <si>
    <t xml:space="preserve">     Gross profit</t>
  </si>
  <si>
    <t xml:space="preserve">     % Gross margin</t>
  </si>
  <si>
    <t>Operating expenses</t>
  </si>
  <si>
    <t xml:space="preserve">    Research and development</t>
  </si>
  <si>
    <t xml:space="preserve">    Sales and marketing</t>
  </si>
  <si>
    <t xml:space="preserve">    General and administrative</t>
  </si>
  <si>
    <t xml:space="preserve">    Gains, losses and other items, net</t>
  </si>
  <si>
    <t>Total operating expenses</t>
  </si>
  <si>
    <t>Loss from operations</t>
  </si>
  <si>
    <t xml:space="preserve">  % Margin</t>
  </si>
  <si>
    <t>Total other income (expense)</t>
  </si>
  <si>
    <t>Loss from continuing operations before income taxes</t>
  </si>
  <si>
    <t xml:space="preserve">Net earnings (loss) from continuing operations </t>
  </si>
  <si>
    <t>Earnings from discontinued operations, net of tax</t>
  </si>
  <si>
    <t>Net earnings (loss)</t>
  </si>
  <si>
    <t xml:space="preserve">Diluted earnings (loss) per share </t>
  </si>
  <si>
    <t>Diluted earnings (loss) per share continuing operations</t>
  </si>
  <si>
    <t>GAAP Income Statement</t>
  </si>
  <si>
    <t>Non-GAAP Income Statement</t>
  </si>
  <si>
    <t>Income Statement - GAAP and non-GAAP</t>
  </si>
  <si>
    <t>GAAP to Non-GAAP Income Statement  Metric Reconcilliation</t>
  </si>
  <si>
    <t>Adjusted EBITDA Recon</t>
  </si>
  <si>
    <t>GAAP to Non-GAAP EPS Recon</t>
  </si>
  <si>
    <t>-</t>
  </si>
  <si>
    <t>*Some totals may not sum due to rounding.</t>
  </si>
  <si>
    <t>Net earnings (loss) from continuing operations (GAAP)</t>
  </si>
  <si>
    <t>000's, except per share amounts</t>
  </si>
  <si>
    <t xml:space="preserve">000's   </t>
  </si>
  <si>
    <t xml:space="preserve">  Shares repurchased for tax withholdings</t>
  </si>
  <si>
    <t>Q1 20</t>
  </si>
  <si>
    <t>EBITDA</t>
  </si>
  <si>
    <t xml:space="preserve">  Non-cash stock compensation (CoR &amp; Opex)</t>
  </si>
  <si>
    <t xml:space="preserve">  Accelerated depreciation (CoR &amp; Opex)</t>
  </si>
  <si>
    <t>Net earnings (loss) (GAAP)</t>
  </si>
  <si>
    <t>Net cash provided by (used in) operating activities</t>
  </si>
  <si>
    <t>Net cash provided by (used in) investing activities</t>
  </si>
  <si>
    <t>Net cash used in financing activities</t>
  </si>
  <si>
    <t>Net cash provided by (used in) discontinued operations</t>
  </si>
  <si>
    <t xml:space="preserve">   Net change in cash and cash equivalents</t>
  </si>
  <si>
    <t xml:space="preserve">   Cash and cash equivalents at beginning of period</t>
  </si>
  <si>
    <t>Cash and cash equivalents, end of period</t>
  </si>
  <si>
    <t>Q120</t>
  </si>
  <si>
    <t xml:space="preserve">   Cash and cash equivalents</t>
  </si>
  <si>
    <t xml:space="preserve"> Stockholders' equity:</t>
  </si>
  <si>
    <t>LiveRamp Financial Data - FY17 to Q1 FY20</t>
  </si>
  <si>
    <t xml:space="preserve">   Income taxes</t>
  </si>
  <si>
    <t xml:space="preserve">   Acquisition of treasury stock</t>
  </si>
  <si>
    <t xml:space="preserve">   Earnings from discontinued operations, net of tax</t>
  </si>
  <si>
    <t xml:space="preserve">   Loss (gain) on disposal or impairment of assets</t>
  </si>
  <si>
    <t xml:space="preserve">   Provision for doubtful accounts</t>
  </si>
  <si>
    <t>Changes in operating assets and liabilities:</t>
  </si>
  <si>
    <t xml:space="preserve">   Capitalized software</t>
  </si>
  <si>
    <t xml:space="preserve">   Payments for investments</t>
  </si>
  <si>
    <t xml:space="preserve">   Cash paid in acquisition, net of cash received</t>
  </si>
  <si>
    <t xml:space="preserve">   Fees from debt refinancing</t>
  </si>
  <si>
    <t xml:space="preserve">   Proceeds related to the issuance of common stock under stock and employee benefit plans</t>
  </si>
  <si>
    <t>FY 17</t>
  </si>
  <si>
    <r>
      <t xml:space="preserve">FY 17 </t>
    </r>
    <r>
      <rPr>
        <vertAlign val="superscript"/>
        <sz val="10"/>
        <rFont val="Exo"/>
      </rPr>
      <t>11</t>
    </r>
  </si>
  <si>
    <t>FY 17 revenue includes $20,375,000 in Acxiom Impact revenue which was divested in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</si>
</sst>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_)"/>
    <numFmt numFmtId="167" formatCode="#,##0.0_);[Red]\(#,##0.0\)"/>
    <numFmt numFmtId="168" formatCode="m/d/yy;@"/>
    <numFmt numFmtId="169" formatCode="_(&quot;$&quot;* #,##0.00_);_(&quot;$&quot;* \(#,##0.00\);_(&quot;$&quot;* &quot;-&quot;_);_(@_)"/>
    <numFmt numFmtId="170" formatCode="mm/dd/yy"/>
    <numFmt numFmtId="171" formatCode="_(&quot;$&quot;* #,##0_);_(&quot;$&quot;* \(#,##0\);_(&quot;$&quot;* &quot;-&quot;??_);_(@_)"/>
  </numFmts>
  <fonts count="25">
    <font>
      <sz val="10"/>
      <color theme="1"/>
      <name val="Arial"/>
      <family val="2"/>
    </font>
    <font>
      <sz val="11"/>
      <color theme="1"/>
      <name val="Calibri"/>
      <family val="2"/>
      <scheme val="minor"/>
    </font>
    <font>
      <sz val="10"/>
      <color theme="1"/>
      <name val="Arial"/>
      <family val="2"/>
    </font>
    <font>
      <sz val="10"/>
      <name val="MS Sans Serif"/>
      <family val="2"/>
    </font>
    <font>
      <sz val="10"/>
      <name val="Arial"/>
      <family val="2"/>
    </font>
    <font>
      <sz val="11"/>
      <color indexed="8"/>
      <name val="Calibri"/>
      <family val="2"/>
      <scheme val="minor"/>
    </font>
    <font>
      <u/>
      <sz val="10"/>
      <color theme="10"/>
      <name val="Arial"/>
      <family val="2"/>
    </font>
    <font>
      <sz val="10"/>
      <name val="Times New Roman"/>
      <family val="1"/>
    </font>
    <font>
      <sz val="10"/>
      <name val="MS Sans Serif"/>
    </font>
    <font>
      <sz val="12"/>
      <color theme="1"/>
      <name val="Times New Roman"/>
      <family val="2"/>
    </font>
    <font>
      <b/>
      <sz val="20"/>
      <color theme="9"/>
      <name val="Exo"/>
    </font>
    <font>
      <sz val="10"/>
      <color theme="1"/>
      <name val="Exo"/>
    </font>
    <font>
      <u/>
      <sz val="10"/>
      <color theme="4"/>
      <name val="Exo"/>
    </font>
    <font>
      <b/>
      <sz val="11"/>
      <color theme="1"/>
      <name val="Exo"/>
    </font>
    <font>
      <sz val="11"/>
      <color theme="1"/>
      <name val="Exo"/>
    </font>
    <font>
      <b/>
      <sz val="10"/>
      <name val="Exo"/>
    </font>
    <font>
      <sz val="10"/>
      <name val="Exo"/>
    </font>
    <font>
      <b/>
      <sz val="10"/>
      <color theme="1"/>
      <name val="Exo"/>
    </font>
    <font>
      <b/>
      <sz val="14"/>
      <name val="Exo"/>
    </font>
    <font>
      <u/>
      <sz val="10"/>
      <color theme="10"/>
      <name val="Exo"/>
    </font>
    <font>
      <i/>
      <sz val="10"/>
      <name val="Exo"/>
    </font>
    <font>
      <u/>
      <sz val="10"/>
      <name val="Exo"/>
    </font>
    <font>
      <vertAlign val="superscript"/>
      <sz val="10"/>
      <name val="Exo"/>
    </font>
    <font>
      <i/>
      <sz val="10"/>
      <color theme="1"/>
      <name val="Exo"/>
    </font>
    <font>
      <b/>
      <i/>
      <sz val="10"/>
      <name val="Exo"/>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6">
    <border>
      <left/>
      <right/>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indexed="64"/>
      </bottom>
      <diagonal/>
    </border>
    <border>
      <left/>
      <right style="thin">
        <color theme="0" tint="-0.249977111117893"/>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theme="0" tint="-0.249977111117893"/>
      </right>
      <top/>
      <bottom style="thin">
        <color indexed="64"/>
      </bottom>
      <diagonal/>
    </border>
    <border>
      <left style="thick">
        <color theme="9"/>
      </left>
      <right/>
      <top style="thick">
        <color theme="9"/>
      </top>
      <bottom/>
      <diagonal/>
    </border>
    <border>
      <left style="thin">
        <color theme="0" tint="-0.249977111117893"/>
      </left>
      <right style="thin">
        <color theme="0" tint="-0.249977111117893"/>
      </right>
      <top style="thick">
        <color theme="9"/>
      </top>
      <bottom/>
      <diagonal/>
    </border>
    <border>
      <left/>
      <right/>
      <top style="thick">
        <color theme="9"/>
      </top>
      <bottom/>
      <diagonal/>
    </border>
    <border>
      <left style="thin">
        <color theme="0" tint="-0.249977111117893"/>
      </left>
      <right style="thick">
        <color theme="9"/>
      </right>
      <top style="thick">
        <color theme="9"/>
      </top>
      <bottom/>
      <diagonal/>
    </border>
    <border>
      <left style="thick">
        <color theme="9"/>
      </left>
      <right/>
      <top/>
      <bottom style="thick">
        <color theme="9"/>
      </bottom>
      <diagonal/>
    </border>
    <border>
      <left style="thin">
        <color theme="0" tint="-0.249977111117893"/>
      </left>
      <right style="thin">
        <color theme="0" tint="-0.249977111117893"/>
      </right>
      <top/>
      <bottom style="thick">
        <color theme="9"/>
      </bottom>
      <diagonal/>
    </border>
    <border>
      <left/>
      <right/>
      <top/>
      <bottom style="thick">
        <color theme="9"/>
      </bottom>
      <diagonal/>
    </border>
    <border>
      <left style="thin">
        <color theme="0" tint="-0.249977111117893"/>
      </left>
      <right style="thick">
        <color theme="9"/>
      </right>
      <top/>
      <bottom style="thick">
        <color theme="9"/>
      </bottom>
      <diagonal/>
    </border>
    <border>
      <left/>
      <right/>
      <top style="thin">
        <color indexed="64"/>
      </top>
      <bottom style="thin">
        <color indexed="64"/>
      </bottom>
      <diagonal/>
    </border>
    <border>
      <left/>
      <right/>
      <top/>
      <bottom style="double">
        <color indexed="64"/>
      </bottom>
      <diagonal/>
    </border>
    <border>
      <left style="thin">
        <color theme="0" tint="-0.249977111117893"/>
      </left>
      <right/>
      <top/>
      <bottom style="thin">
        <color indexed="64"/>
      </bottom>
      <diagonal/>
    </border>
    <border>
      <left style="thin">
        <color theme="0" tint="-0.249977111117893"/>
      </left>
      <right/>
      <top/>
      <bottom style="thin">
        <color theme="0"/>
      </bottom>
      <diagonal/>
    </border>
  </borders>
  <cellStyleXfs count="25">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44" fontId="2" fillId="0" borderId="0" applyFont="0" applyFill="0" applyBorder="0" applyAlignment="0" applyProtection="0"/>
    <xf numFmtId="43" fontId="5" fillId="0" borderId="0" applyFont="0" applyFill="0" applyBorder="0" applyAlignment="0" applyProtection="0"/>
    <xf numFmtId="40" fontId="3" fillId="0" borderId="0" applyFont="0" applyFill="0" applyBorder="0" applyAlignment="0" applyProtection="0"/>
    <xf numFmtId="0" fontId="5" fillId="0" borderId="0"/>
    <xf numFmtId="0" fontId="6" fillId="0" borderId="0" applyNumberFormat="0" applyFill="0" applyBorder="0" applyAlignment="0" applyProtection="0"/>
    <xf numFmtId="0" fontId="7" fillId="0" borderId="0" applyProtection="0"/>
    <xf numFmtId="0" fontId="4" fillId="0" borderId="0"/>
    <xf numFmtId="0" fontId="8" fillId="0" borderId="0"/>
    <xf numFmtId="43" fontId="1" fillId="0" borderId="0" applyFont="0" applyFill="0" applyBorder="0" applyAlignment="0" applyProtection="0"/>
    <xf numFmtId="9" fontId="3"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9" fillId="0" borderId="0"/>
    <xf numFmtId="9" fontId="3" fillId="0" borderId="0" applyFont="0" applyFill="0" applyBorder="0" applyAlignment="0" applyProtection="0"/>
    <xf numFmtId="9" fontId="9" fillId="0" borderId="0" applyFont="0" applyFill="0" applyBorder="0" applyAlignment="0" applyProtection="0"/>
    <xf numFmtId="0" fontId="5" fillId="0" borderId="0"/>
    <xf numFmtId="43" fontId="5" fillId="0" borderId="0" applyFont="0" applyFill="0" applyBorder="0" applyAlignment="0" applyProtection="0"/>
    <xf numFmtId="0" fontId="8" fillId="0" borderId="0"/>
    <xf numFmtId="0" fontId="2" fillId="0" borderId="0"/>
    <xf numFmtId="44" fontId="8" fillId="0" borderId="0" applyFont="0" applyFill="0" applyBorder="0" applyAlignment="0" applyProtection="0"/>
  </cellStyleXfs>
  <cellXfs count="262">
    <xf numFmtId="0" fontId="0" fillId="0" borderId="0" xfId="0"/>
    <xf numFmtId="0" fontId="10" fillId="0" borderId="0" xfId="0" applyFont="1"/>
    <xf numFmtId="0" fontId="11" fillId="0" borderId="0" xfId="0" applyFont="1" applyAlignment="1">
      <alignment horizontal="right"/>
    </xf>
    <xf numFmtId="0" fontId="11" fillId="0" borderId="0" xfId="0" applyFont="1" applyBorder="1"/>
    <xf numFmtId="0" fontId="12" fillId="0" borderId="0" xfId="9" applyFont="1" applyAlignment="1">
      <alignment horizontal="left" vertical="top"/>
    </xf>
    <xf numFmtId="0" fontId="13" fillId="0" borderId="1" xfId="0" applyFont="1" applyBorder="1"/>
    <xf numFmtId="0" fontId="14" fillId="0" borderId="1" xfId="0" applyFont="1" applyBorder="1" applyAlignment="1">
      <alignment horizontal="right"/>
    </xf>
    <xf numFmtId="0" fontId="14" fillId="0" borderId="0" xfId="0" applyFont="1" applyBorder="1"/>
    <xf numFmtId="0" fontId="11" fillId="0" borderId="0" xfId="0" applyFont="1"/>
    <xf numFmtId="0" fontId="15" fillId="2" borderId="2" xfId="0" applyFont="1" applyFill="1" applyBorder="1" applyAlignment="1">
      <alignment horizontal="right"/>
    </xf>
    <xf numFmtId="0" fontId="15" fillId="0" borderId="0" xfId="0" applyFont="1" applyFill="1" applyAlignment="1">
      <alignment horizontal="right"/>
    </xf>
    <xf numFmtId="0" fontId="11" fillId="2" borderId="3" xfId="0" applyFont="1" applyFill="1" applyBorder="1" applyAlignment="1">
      <alignment horizontal="right"/>
    </xf>
    <xf numFmtId="5" fontId="16" fillId="0" borderId="0" xfId="4" applyNumberFormat="1" applyFont="1"/>
    <xf numFmtId="5" fontId="11" fillId="2" borderId="3" xfId="0" applyNumberFormat="1" applyFont="1" applyFill="1" applyBorder="1" applyAlignment="1">
      <alignment horizontal="right"/>
    </xf>
    <xf numFmtId="5" fontId="16" fillId="0" borderId="0" xfId="4" applyNumberFormat="1" applyFont="1" applyAlignment="1">
      <alignment horizontal="right"/>
    </xf>
    <xf numFmtId="171" fontId="16" fillId="0" borderId="0" xfId="4" applyNumberFormat="1" applyFont="1" applyAlignment="1">
      <alignment horizontal="right"/>
    </xf>
    <xf numFmtId="5" fontId="11" fillId="0" borderId="0" xfId="0" applyNumberFormat="1" applyFont="1" applyBorder="1"/>
    <xf numFmtId="0" fontId="16" fillId="0" borderId="13" xfId="4" applyFont="1" applyFill="1" applyBorder="1"/>
    <xf numFmtId="37" fontId="11" fillId="2" borderId="5" xfId="0" applyNumberFormat="1" applyFont="1" applyFill="1" applyBorder="1" applyAlignment="1">
      <alignment horizontal="right"/>
    </xf>
    <xf numFmtId="37" fontId="11" fillId="0" borderId="1" xfId="0" applyNumberFormat="1" applyFont="1" applyBorder="1" applyAlignment="1">
      <alignment horizontal="right"/>
    </xf>
    <xf numFmtId="165" fontId="11" fillId="0" borderId="1" xfId="1" applyNumberFormat="1" applyFont="1" applyBorder="1" applyAlignment="1">
      <alignment horizontal="right"/>
    </xf>
    <xf numFmtId="0" fontId="15" fillId="3" borderId="0" xfId="4" applyFont="1" applyFill="1" applyBorder="1"/>
    <xf numFmtId="41" fontId="15" fillId="2" borderId="3" xfId="4" applyNumberFormat="1" applyFont="1" applyFill="1" applyBorder="1" applyAlignment="1">
      <alignment horizontal="right"/>
    </xf>
    <xf numFmtId="41" fontId="15" fillId="3" borderId="0" xfId="4" applyNumberFormat="1" applyFont="1" applyFill="1" applyAlignment="1">
      <alignment horizontal="right"/>
    </xf>
    <xf numFmtId="165" fontId="15" fillId="3" borderId="0" xfId="1" applyNumberFormat="1" applyFont="1" applyFill="1" applyAlignment="1">
      <alignment horizontal="right"/>
    </xf>
    <xf numFmtId="0" fontId="17" fillId="3" borderId="0" xfId="0" applyFont="1" applyFill="1" applyBorder="1"/>
    <xf numFmtId="0" fontId="16" fillId="3" borderId="0" xfId="4" applyFont="1" applyFill="1"/>
    <xf numFmtId="0" fontId="11" fillId="3" borderId="0" xfId="0" applyFont="1" applyFill="1" applyAlignment="1">
      <alignment horizontal="right"/>
    </xf>
    <xf numFmtId="0" fontId="11" fillId="3" borderId="0" xfId="0" applyFont="1" applyFill="1" applyBorder="1"/>
    <xf numFmtId="0" fontId="15" fillId="3" borderId="0" xfId="4" applyFont="1" applyFill="1"/>
    <xf numFmtId="0" fontId="17" fillId="2" borderId="3" xfId="0" applyFont="1" applyFill="1" applyBorder="1" applyAlignment="1">
      <alignment horizontal="right"/>
    </xf>
    <xf numFmtId="0" fontId="17" fillId="3" borderId="0" xfId="0" applyFont="1" applyFill="1" applyAlignment="1">
      <alignment horizontal="right"/>
    </xf>
    <xf numFmtId="44" fontId="11" fillId="2" borderId="3" xfId="5" applyFont="1" applyFill="1" applyBorder="1" applyAlignment="1">
      <alignment horizontal="right"/>
    </xf>
    <xf numFmtId="44" fontId="11" fillId="3" borderId="0" xfId="5" applyFont="1" applyFill="1" applyBorder="1" applyAlignment="1">
      <alignment horizontal="right"/>
    </xf>
    <xf numFmtId="0" fontId="16" fillId="3" borderId="0" xfId="4" applyFont="1" applyFill="1" applyAlignment="1">
      <alignment horizontal="left" indent="1"/>
    </xf>
    <xf numFmtId="42" fontId="11" fillId="2" borderId="3" xfId="0" applyNumberFormat="1" applyFont="1" applyFill="1" applyBorder="1" applyAlignment="1">
      <alignment horizontal="right"/>
    </xf>
    <xf numFmtId="42" fontId="11" fillId="3" borderId="0" xfId="0" applyNumberFormat="1" applyFont="1" applyFill="1" applyAlignment="1">
      <alignment horizontal="right"/>
    </xf>
    <xf numFmtId="37" fontId="11" fillId="2" borderId="3" xfId="0" applyNumberFormat="1" applyFont="1" applyFill="1" applyBorder="1" applyAlignment="1">
      <alignment horizontal="right"/>
    </xf>
    <xf numFmtId="37" fontId="11" fillId="3" borderId="0" xfId="0" applyNumberFormat="1" applyFont="1" applyFill="1" applyAlignment="1">
      <alignment horizontal="right"/>
    </xf>
    <xf numFmtId="165" fontId="11" fillId="3" borderId="0" xfId="1" applyNumberFormat="1" applyFont="1" applyFill="1" applyAlignment="1">
      <alignment horizontal="right"/>
    </xf>
    <xf numFmtId="37" fontId="11" fillId="3" borderId="0" xfId="0" applyNumberFormat="1" applyFont="1" applyFill="1" applyBorder="1" applyAlignment="1">
      <alignment horizontal="right"/>
    </xf>
    <xf numFmtId="165" fontId="11" fillId="3" borderId="0" xfId="1" applyNumberFormat="1" applyFont="1" applyFill="1" applyBorder="1" applyAlignment="1">
      <alignment horizontal="right"/>
    </xf>
    <xf numFmtId="43" fontId="11" fillId="3" borderId="0" xfId="1" applyFont="1" applyFill="1" applyBorder="1" applyAlignment="1">
      <alignment horizontal="right"/>
    </xf>
    <xf numFmtId="165" fontId="11" fillId="2" borderId="3" xfId="1" applyNumberFormat="1" applyFont="1" applyFill="1" applyBorder="1" applyAlignment="1">
      <alignment horizontal="right"/>
    </xf>
    <xf numFmtId="0" fontId="16" fillId="3" borderId="13" xfId="4" applyFont="1" applyFill="1" applyBorder="1" applyAlignment="1">
      <alignment horizontal="left" indent="1"/>
    </xf>
    <xf numFmtId="165" fontId="11" fillId="2" borderId="5" xfId="1" applyNumberFormat="1" applyFont="1" applyFill="1" applyBorder="1" applyAlignment="1">
      <alignment horizontal="right"/>
    </xf>
    <xf numFmtId="165" fontId="11" fillId="3" borderId="1" xfId="1" applyNumberFormat="1" applyFont="1" applyFill="1" applyBorder="1" applyAlignment="1">
      <alignment horizontal="right"/>
    </xf>
    <xf numFmtId="41" fontId="15" fillId="3" borderId="0" xfId="4" applyNumberFormat="1" applyFont="1" applyFill="1"/>
    <xf numFmtId="41" fontId="11" fillId="3" borderId="0" xfId="0" applyNumberFormat="1" applyFont="1" applyFill="1" applyBorder="1"/>
    <xf numFmtId="0" fontId="16" fillId="3" borderId="13" xfId="4" applyFont="1" applyFill="1" applyBorder="1"/>
    <xf numFmtId="37" fontId="11" fillId="3" borderId="1" xfId="0" applyNumberFormat="1" applyFont="1" applyFill="1" applyBorder="1" applyAlignment="1">
      <alignment horizontal="right"/>
    </xf>
    <xf numFmtId="0" fontId="16" fillId="0" borderId="0" xfId="4" applyFont="1"/>
    <xf numFmtId="169" fontId="11" fillId="2" borderId="3" xfId="5" applyNumberFormat="1" applyFont="1" applyFill="1" applyBorder="1" applyAlignment="1">
      <alignment horizontal="right"/>
    </xf>
    <xf numFmtId="169" fontId="11" fillId="0" borderId="0" xfId="5" applyNumberFormat="1" applyFont="1" applyBorder="1" applyAlignment="1">
      <alignment horizontal="right"/>
    </xf>
    <xf numFmtId="37" fontId="11" fillId="0" borderId="0" xfId="0" applyNumberFormat="1" applyFont="1" applyAlignment="1">
      <alignment horizontal="right"/>
    </xf>
    <xf numFmtId="165" fontId="11" fillId="0" borderId="0" xfId="1" applyNumberFormat="1" applyFont="1" applyAlignment="1">
      <alignment horizontal="right"/>
    </xf>
    <xf numFmtId="0" fontId="11" fillId="2" borderId="4" xfId="0" applyFont="1" applyFill="1" applyBorder="1" applyAlignment="1">
      <alignment horizontal="right"/>
    </xf>
    <xf numFmtId="0" fontId="16" fillId="0" borderId="0" xfId="4" applyFont="1" applyFill="1"/>
    <xf numFmtId="42" fontId="11" fillId="0" borderId="0" xfId="0" applyNumberFormat="1" applyFont="1" applyAlignment="1">
      <alignment horizontal="right"/>
    </xf>
    <xf numFmtId="5" fontId="11" fillId="0" borderId="0" xfId="0" applyNumberFormat="1" applyFont="1" applyAlignment="1">
      <alignment horizontal="right"/>
    </xf>
    <xf numFmtId="0" fontId="15" fillId="0" borderId="0" xfId="0" applyFont="1" applyFill="1" applyProtection="1">
      <protection locked="0"/>
    </xf>
    <xf numFmtId="0" fontId="19" fillId="0" borderId="0" xfId="9" applyFont="1"/>
    <xf numFmtId="0" fontId="19" fillId="0" borderId="0" xfId="9" applyFont="1" applyFill="1" applyProtection="1">
      <protection locked="0"/>
    </xf>
    <xf numFmtId="0" fontId="12" fillId="0" borderId="0" xfId="9" applyFont="1" applyAlignment="1">
      <alignment horizontal="right" vertical="top"/>
    </xf>
    <xf numFmtId="0" fontId="15" fillId="3" borderId="1" xfId="0" applyFont="1" applyFill="1" applyBorder="1"/>
    <xf numFmtId="0" fontId="11" fillId="0" borderId="1" xfId="0" applyFont="1" applyBorder="1"/>
    <xf numFmtId="0" fontId="20" fillId="0" borderId="0" xfId="0" applyFont="1"/>
    <xf numFmtId="0" fontId="21" fillId="0" borderId="0" xfId="10" applyFont="1" applyAlignment="1">
      <alignment horizontal="left"/>
    </xf>
    <xf numFmtId="0" fontId="16" fillId="0" borderId="0" xfId="10" applyFont="1" applyAlignment="1">
      <alignment horizontal="left"/>
    </xf>
    <xf numFmtId="0" fontId="11" fillId="2" borderId="3" xfId="0" applyFont="1" applyFill="1" applyBorder="1"/>
    <xf numFmtId="42" fontId="11" fillId="0" borderId="0" xfId="1" applyNumberFormat="1" applyFont="1" applyAlignment="1">
      <alignment horizontal="right"/>
    </xf>
    <xf numFmtId="42" fontId="11" fillId="0" borderId="0" xfId="0" applyNumberFormat="1" applyFont="1"/>
    <xf numFmtId="38" fontId="11" fillId="2" borderId="3" xfId="0" applyNumberFormat="1" applyFont="1" applyFill="1" applyBorder="1" applyAlignment="1">
      <alignment horizontal="right"/>
    </xf>
    <xf numFmtId="38" fontId="11" fillId="0" borderId="0" xfId="0" applyNumberFormat="1" applyFont="1" applyAlignment="1">
      <alignment horizontal="right"/>
    </xf>
    <xf numFmtId="38" fontId="11" fillId="0" borderId="0" xfId="0" applyNumberFormat="1" applyFont="1" applyBorder="1" applyAlignment="1">
      <alignment horizontal="right"/>
    </xf>
    <xf numFmtId="0" fontId="16" fillId="0" borderId="1" xfId="10" applyFont="1" applyBorder="1" applyAlignment="1">
      <alignment horizontal="left"/>
    </xf>
    <xf numFmtId="38" fontId="11" fillId="2" borderId="5" xfId="0" applyNumberFormat="1" applyFont="1" applyFill="1" applyBorder="1" applyAlignment="1">
      <alignment horizontal="right"/>
    </xf>
    <xf numFmtId="38" fontId="11" fillId="0" borderId="1" xfId="0" applyNumberFormat="1" applyFont="1" applyBorder="1" applyAlignment="1">
      <alignment horizontal="right"/>
    </xf>
    <xf numFmtId="43" fontId="11" fillId="0" borderId="1" xfId="1" applyFont="1" applyBorder="1" applyAlignment="1">
      <alignment horizontal="right"/>
    </xf>
    <xf numFmtId="0" fontId="15" fillId="0" borderId="0" xfId="10" applyFont="1" applyAlignment="1">
      <alignment horizontal="left"/>
    </xf>
    <xf numFmtId="42" fontId="17" fillId="2" borderId="3" xfId="0" applyNumberFormat="1" applyFont="1" applyFill="1" applyBorder="1" applyAlignment="1">
      <alignment horizontal="right"/>
    </xf>
    <xf numFmtId="42" fontId="17" fillId="0" borderId="0" xfId="0" applyNumberFormat="1" applyFont="1" applyAlignment="1">
      <alignment horizontal="right"/>
    </xf>
    <xf numFmtId="0" fontId="17" fillId="0" borderId="0" xfId="0" applyFont="1"/>
    <xf numFmtId="42" fontId="17" fillId="0" borderId="0" xfId="0" applyNumberFormat="1" applyFont="1"/>
    <xf numFmtId="0" fontId="16" fillId="0" borderId="0" xfId="10" applyFont="1" applyFill="1" applyAlignment="1">
      <alignment horizontal="left"/>
    </xf>
    <xf numFmtId="42" fontId="17" fillId="0" borderId="0" xfId="0" applyNumberFormat="1" applyFont="1" applyBorder="1" applyAlignment="1">
      <alignment horizontal="right"/>
    </xf>
    <xf numFmtId="42" fontId="17" fillId="0" borderId="0" xfId="0" applyNumberFormat="1" applyFont="1" applyBorder="1"/>
    <xf numFmtId="0" fontId="21" fillId="0" borderId="0" xfId="10" applyFont="1" applyFill="1" applyAlignment="1">
      <alignment horizontal="left"/>
    </xf>
    <xf numFmtId="0" fontId="16" fillId="0" borderId="0" xfId="10" applyFont="1" applyFill="1" applyBorder="1" applyAlignment="1">
      <alignment horizontal="left"/>
    </xf>
    <xf numFmtId="0" fontId="16" fillId="0" borderId="1" xfId="10" applyFont="1" applyFill="1" applyBorder="1" applyAlignment="1">
      <alignment horizontal="left"/>
    </xf>
    <xf numFmtId="0" fontId="11" fillId="2" borderId="4" xfId="0" applyFont="1" applyFill="1" applyBorder="1"/>
    <xf numFmtId="5" fontId="11" fillId="0" borderId="0" xfId="0" applyNumberFormat="1" applyFont="1"/>
    <xf numFmtId="0" fontId="16" fillId="0" borderId="0" xfId="10" applyFont="1" applyBorder="1" applyAlignment="1">
      <alignment horizontal="left"/>
    </xf>
    <xf numFmtId="0" fontId="11" fillId="0" borderId="1" xfId="0" applyFont="1" applyBorder="1" applyAlignment="1">
      <alignment horizontal="right"/>
    </xf>
    <xf numFmtId="168" fontId="21" fillId="0" borderId="0" xfId="10" applyNumberFormat="1" applyFont="1" applyAlignment="1">
      <alignment horizontal="left"/>
    </xf>
    <xf numFmtId="168" fontId="11" fillId="0" borderId="0" xfId="0" applyNumberFormat="1" applyFont="1"/>
    <xf numFmtId="0" fontId="15" fillId="2" borderId="3" xfId="0" applyFont="1" applyFill="1" applyBorder="1" applyAlignment="1">
      <alignment horizontal="right"/>
    </xf>
    <xf numFmtId="0" fontId="15" fillId="0" borderId="0" xfId="10" applyFont="1" applyBorder="1" applyAlignment="1">
      <alignment horizontal="left"/>
    </xf>
    <xf numFmtId="5" fontId="17" fillId="0" borderId="0" xfId="0" applyNumberFormat="1" applyFont="1" applyBorder="1" applyAlignment="1">
      <alignment horizontal="right"/>
    </xf>
    <xf numFmtId="5" fontId="17" fillId="2" borderId="3" xfId="0" applyNumberFormat="1" applyFont="1" applyFill="1" applyBorder="1" applyAlignment="1">
      <alignment horizontal="right"/>
    </xf>
    <xf numFmtId="41" fontId="11" fillId="0" borderId="0" xfId="0" applyNumberFormat="1" applyFont="1" applyBorder="1" applyAlignment="1">
      <alignment horizontal="right"/>
    </xf>
    <xf numFmtId="41" fontId="11" fillId="2" borderId="3" xfId="0" applyNumberFormat="1" applyFont="1" applyFill="1" applyBorder="1" applyAlignment="1">
      <alignment horizontal="right"/>
    </xf>
    <xf numFmtId="41" fontId="11" fillId="0" borderId="1" xfId="0" applyNumberFormat="1" applyFont="1" applyBorder="1" applyAlignment="1">
      <alignment horizontal="right"/>
    </xf>
    <xf numFmtId="41" fontId="11" fillId="2" borderId="5" xfId="0" applyNumberFormat="1" applyFont="1" applyFill="1" applyBorder="1" applyAlignment="1">
      <alignment horizontal="right"/>
    </xf>
    <xf numFmtId="41" fontId="17" fillId="0" borderId="0" xfId="0" applyNumberFormat="1" applyFont="1" applyBorder="1" applyAlignment="1">
      <alignment horizontal="right"/>
    </xf>
    <xf numFmtId="41" fontId="17" fillId="2" borderId="3" xfId="0" applyNumberFormat="1" applyFont="1" applyFill="1" applyBorder="1" applyAlignment="1">
      <alignment horizontal="right"/>
    </xf>
    <xf numFmtId="0" fontId="17" fillId="0" borderId="0" xfId="0" applyFont="1" applyBorder="1"/>
    <xf numFmtId="165" fontId="11" fillId="0" borderId="0" xfId="0" applyNumberFormat="1" applyFont="1" applyBorder="1" applyAlignment="1">
      <alignment horizontal="right"/>
    </xf>
    <xf numFmtId="165" fontId="11" fillId="2" borderId="3" xfId="0" applyNumberFormat="1" applyFont="1" applyFill="1" applyBorder="1" applyAlignment="1">
      <alignment horizontal="right"/>
    </xf>
    <xf numFmtId="42" fontId="11" fillId="0" borderId="0" xfId="0" applyNumberFormat="1" applyFont="1" applyBorder="1" applyAlignment="1">
      <alignment horizontal="right"/>
    </xf>
    <xf numFmtId="0" fontId="15" fillId="0" borderId="0" xfId="10" applyFont="1" applyFill="1" applyBorder="1" applyAlignment="1">
      <alignment horizontal="left"/>
    </xf>
    <xf numFmtId="165" fontId="17" fillId="0" borderId="0" xfId="0" applyNumberFormat="1" applyFont="1" applyBorder="1" applyAlignment="1">
      <alignment horizontal="right"/>
    </xf>
    <xf numFmtId="165" fontId="17" fillId="2" borderId="3" xfId="0" applyNumberFormat="1" applyFont="1" applyFill="1" applyBorder="1" applyAlignment="1">
      <alignment horizontal="right"/>
    </xf>
    <xf numFmtId="41" fontId="11" fillId="0" borderId="0" xfId="1" applyNumberFormat="1" applyFont="1" applyBorder="1" applyAlignment="1">
      <alignment horizontal="right"/>
    </xf>
    <xf numFmtId="0" fontId="16" fillId="0" borderId="0" xfId="10" applyFont="1" applyFill="1" applyBorder="1" applyAlignment="1">
      <alignment horizontal="left" wrapText="1"/>
    </xf>
    <xf numFmtId="42" fontId="16" fillId="0" borderId="1" xfId="10" applyNumberFormat="1" applyFont="1" applyFill="1" applyBorder="1" applyAlignment="1">
      <alignment horizontal="left"/>
    </xf>
    <xf numFmtId="42" fontId="11" fillId="0" borderId="0" xfId="0" applyNumberFormat="1" applyFont="1" applyBorder="1"/>
    <xf numFmtId="165" fontId="11" fillId="0" borderId="0" xfId="1" applyNumberFormat="1" applyFont="1" applyBorder="1" applyAlignment="1">
      <alignment horizontal="right"/>
    </xf>
    <xf numFmtId="41" fontId="11" fillId="2" borderId="3" xfId="1" applyNumberFormat="1" applyFont="1" applyFill="1" applyBorder="1" applyAlignment="1">
      <alignment horizontal="right"/>
    </xf>
    <xf numFmtId="41" fontId="11" fillId="0" borderId="1" xfId="1" applyNumberFormat="1" applyFont="1" applyBorder="1" applyAlignment="1">
      <alignment horizontal="right"/>
    </xf>
    <xf numFmtId="41" fontId="11" fillId="2" borderId="5" xfId="1" applyNumberFormat="1" applyFont="1" applyFill="1" applyBorder="1" applyAlignment="1">
      <alignment horizontal="right"/>
    </xf>
    <xf numFmtId="41" fontId="17" fillId="0" borderId="0" xfId="1" applyNumberFormat="1" applyFont="1" applyBorder="1" applyAlignment="1">
      <alignment horizontal="right"/>
    </xf>
    <xf numFmtId="5" fontId="16" fillId="0" borderId="0" xfId="10" applyNumberFormat="1" applyFont="1" applyBorder="1" applyAlignment="1">
      <alignment horizontal="left"/>
    </xf>
    <xf numFmtId="0" fontId="11" fillId="0" borderId="0" xfId="0" applyFont="1" applyBorder="1" applyAlignment="1">
      <alignment horizontal="right"/>
    </xf>
    <xf numFmtId="0" fontId="11" fillId="3" borderId="0" xfId="0" applyFont="1" applyFill="1"/>
    <xf numFmtId="42" fontId="11" fillId="2" borderId="3" xfId="1" applyNumberFormat="1" applyFont="1" applyFill="1" applyBorder="1"/>
    <xf numFmtId="42" fontId="11" fillId="3" borderId="0" xfId="0" applyNumberFormat="1" applyFont="1" applyFill="1"/>
    <xf numFmtId="42" fontId="11" fillId="2" borderId="3" xfId="0" applyNumberFormat="1" applyFont="1" applyFill="1" applyBorder="1"/>
    <xf numFmtId="0" fontId="11" fillId="3" borderId="0" xfId="0" applyFont="1" applyFill="1" applyAlignment="1">
      <alignment horizontal="left" indent="1"/>
    </xf>
    <xf numFmtId="41" fontId="11" fillId="2" borderId="3" xfId="0" applyNumberFormat="1" applyFont="1" applyFill="1" applyBorder="1"/>
    <xf numFmtId="41" fontId="11" fillId="3" borderId="0" xfId="0" applyNumberFormat="1" applyFont="1" applyFill="1"/>
    <xf numFmtId="0" fontId="11" fillId="3" borderId="1" xfId="0" applyFont="1" applyFill="1" applyBorder="1" applyAlignment="1">
      <alignment horizontal="left" indent="1"/>
    </xf>
    <xf numFmtId="41" fontId="11" fillId="2" borderId="5" xfId="0" applyNumberFormat="1" applyFont="1" applyFill="1" applyBorder="1"/>
    <xf numFmtId="41" fontId="11" fillId="3" borderId="1" xfId="0" applyNumberFormat="1" applyFont="1" applyFill="1" applyBorder="1"/>
    <xf numFmtId="41" fontId="11" fillId="3" borderId="1" xfId="1" applyNumberFormat="1" applyFont="1" applyFill="1" applyBorder="1"/>
    <xf numFmtId="0" fontId="11" fillId="0" borderId="0" xfId="0" applyFont="1" applyAlignment="1">
      <alignment horizontal="left" indent="1"/>
    </xf>
    <xf numFmtId="41" fontId="11" fillId="0" borderId="0" xfId="0" applyNumberFormat="1" applyFont="1"/>
    <xf numFmtId="0" fontId="11" fillId="0" borderId="1" xfId="0" applyFont="1" applyBorder="1" applyAlignment="1">
      <alignment horizontal="left" indent="1"/>
    </xf>
    <xf numFmtId="37" fontId="11" fillId="0" borderId="0" xfId="0" applyNumberFormat="1" applyFont="1"/>
    <xf numFmtId="43" fontId="11" fillId="0" borderId="0" xfId="0" applyNumberFormat="1" applyFont="1"/>
    <xf numFmtId="0" fontId="13" fillId="0" borderId="1" xfId="0" applyFont="1" applyFill="1" applyBorder="1"/>
    <xf numFmtId="0" fontId="11" fillId="0" borderId="1" xfId="0" applyFont="1" applyFill="1" applyBorder="1"/>
    <xf numFmtId="0" fontId="16" fillId="0" borderId="0" xfId="0" applyFont="1" applyFill="1"/>
    <xf numFmtId="166" fontId="11" fillId="3" borderId="0" xfId="0" applyNumberFormat="1" applyFont="1" applyFill="1" applyBorder="1" applyAlignment="1" applyProtection="1">
      <alignment horizontal="right"/>
    </xf>
    <xf numFmtId="166" fontId="11" fillId="2" borderId="3" xfId="0" applyNumberFormat="1" applyFont="1" applyFill="1" applyBorder="1" applyAlignment="1" applyProtection="1">
      <alignment horizontal="right"/>
    </xf>
    <xf numFmtId="0" fontId="11" fillId="3" borderId="13" xfId="0" applyFont="1" applyFill="1" applyBorder="1" applyAlignment="1">
      <alignment horizontal="left" indent="1"/>
    </xf>
    <xf numFmtId="37" fontId="11" fillId="3" borderId="1" xfId="0" applyNumberFormat="1" applyFont="1" applyFill="1" applyBorder="1" applyAlignment="1" applyProtection="1">
      <alignment horizontal="right"/>
    </xf>
    <xf numFmtId="37" fontId="11" fillId="2" borderId="5" xfId="0" applyNumberFormat="1" applyFont="1" applyFill="1" applyBorder="1" applyAlignment="1" applyProtection="1">
      <alignment horizontal="right"/>
    </xf>
    <xf numFmtId="0" fontId="17" fillId="3" borderId="0" xfId="0" applyFont="1" applyFill="1"/>
    <xf numFmtId="166" fontId="17" fillId="3" borderId="0" xfId="0" applyNumberFormat="1" applyFont="1" applyFill="1" applyBorder="1" applyAlignment="1" applyProtection="1">
      <alignment horizontal="right"/>
    </xf>
    <xf numFmtId="166" fontId="17" fillId="2" borderId="3" xfId="0" applyNumberFormat="1" applyFont="1" applyFill="1" applyBorder="1" applyAlignment="1" applyProtection="1">
      <alignment horizontal="right"/>
    </xf>
    <xf numFmtId="38" fontId="17" fillId="3" borderId="0" xfId="0" applyNumberFormat="1" applyFont="1" applyFill="1" applyAlignment="1">
      <alignment horizontal="right"/>
    </xf>
    <xf numFmtId="38" fontId="17" fillId="2" borderId="3" xfId="0" applyNumberFormat="1" applyFont="1" applyFill="1" applyBorder="1" applyAlignment="1">
      <alignment horizontal="right"/>
    </xf>
    <xf numFmtId="42" fontId="17" fillId="3" borderId="0" xfId="0" applyNumberFormat="1" applyFont="1" applyFill="1" applyBorder="1" applyAlignment="1" applyProtection="1">
      <alignment horizontal="right"/>
    </xf>
    <xf numFmtId="42" fontId="17" fillId="2" borderId="3" xfId="0" applyNumberFormat="1" applyFont="1" applyFill="1" applyBorder="1" applyAlignment="1" applyProtection="1">
      <alignment horizontal="right"/>
    </xf>
    <xf numFmtId="0" fontId="17" fillId="3" borderId="14" xfId="0" applyFont="1" applyFill="1" applyBorder="1" applyAlignment="1">
      <alignment horizontal="left" vertical="center"/>
    </xf>
    <xf numFmtId="0" fontId="17" fillId="3" borderId="16" xfId="0" applyFont="1" applyFill="1" applyBorder="1" applyAlignment="1">
      <alignment horizontal="center" vertical="center"/>
    </xf>
    <xf numFmtId="0" fontId="17" fillId="2" borderId="15" xfId="0" applyFont="1" applyFill="1" applyBorder="1" applyAlignment="1">
      <alignment horizontal="center" vertical="center"/>
    </xf>
    <xf numFmtId="0" fontId="11" fillId="0" borderId="0" xfId="0" applyFont="1" applyAlignment="1">
      <alignment vertical="center"/>
    </xf>
    <xf numFmtId="0" fontId="17" fillId="3" borderId="18" xfId="0" applyFont="1" applyFill="1" applyBorder="1" applyAlignment="1">
      <alignment horizontal="left" vertical="center"/>
    </xf>
    <xf numFmtId="0" fontId="17" fillId="3" borderId="20" xfId="0" applyFont="1" applyFill="1" applyBorder="1" applyAlignment="1">
      <alignment horizontal="center" vertical="center"/>
    </xf>
    <xf numFmtId="0" fontId="17" fillId="2" borderId="19" xfId="0" applyFont="1" applyFill="1" applyBorder="1" applyAlignment="1">
      <alignment horizontal="center" vertical="center"/>
    </xf>
    <xf numFmtId="0" fontId="11" fillId="0" borderId="0" xfId="0" applyFont="1" applyFill="1" applyBorder="1" applyAlignment="1">
      <alignment horizontal="right"/>
    </xf>
    <xf numFmtId="0" fontId="16" fillId="0" borderId="0" xfId="3" applyFont="1" applyFill="1" applyBorder="1"/>
    <xf numFmtId="0" fontId="10" fillId="0" borderId="0" xfId="0" applyFont="1" applyFill="1"/>
    <xf numFmtId="0" fontId="11" fillId="0" borderId="0" xfId="0" applyFont="1" applyFill="1"/>
    <xf numFmtId="0" fontId="13" fillId="0" borderId="0" xfId="0" applyFont="1" applyFill="1" applyBorder="1"/>
    <xf numFmtId="0" fontId="11" fillId="0" borderId="0" xfId="0" applyFont="1" applyFill="1" applyBorder="1"/>
    <xf numFmtId="0" fontId="17" fillId="0" borderId="0" xfId="0" applyFont="1" applyFill="1"/>
    <xf numFmtId="42" fontId="17" fillId="0" borderId="0" xfId="0" applyNumberFormat="1" applyFont="1" applyFill="1"/>
    <xf numFmtId="42" fontId="17" fillId="2" borderId="3" xfId="0" applyNumberFormat="1" applyFont="1" applyFill="1" applyBorder="1"/>
    <xf numFmtId="42" fontId="11" fillId="0" borderId="0" xfId="0" applyNumberFormat="1" applyFont="1" applyFill="1"/>
    <xf numFmtId="0" fontId="23" fillId="0" borderId="0" xfId="0" applyFont="1" applyFill="1"/>
    <xf numFmtId="164" fontId="23" fillId="2" borderId="3" xfId="2" applyNumberFormat="1" applyFont="1" applyFill="1" applyBorder="1"/>
    <xf numFmtId="164" fontId="23" fillId="0" borderId="0" xfId="2" applyNumberFormat="1" applyFont="1" applyFill="1"/>
    <xf numFmtId="0" fontId="11" fillId="0" borderId="0" xfId="0" applyFont="1" applyFill="1" applyAlignment="1">
      <alignment horizontal="left" indent="1"/>
    </xf>
    <xf numFmtId="165" fontId="11" fillId="2" borderId="3" xfId="1" applyNumberFormat="1" applyFont="1" applyFill="1" applyBorder="1"/>
    <xf numFmtId="0" fontId="16" fillId="0" borderId="0" xfId="3" applyFont="1" applyFill="1" applyBorder="1" applyAlignment="1">
      <alignment horizontal="left" indent="2"/>
    </xf>
    <xf numFmtId="165" fontId="11" fillId="2" borderId="3" xfId="1" applyNumberFormat="1" applyFont="1" applyFill="1" applyBorder="1" applyAlignment="1">
      <alignment horizontal="center"/>
    </xf>
    <xf numFmtId="165" fontId="11" fillId="0" borderId="0" xfId="1" applyNumberFormat="1" applyFont="1" applyFill="1"/>
    <xf numFmtId="0" fontId="16" fillId="0" borderId="1" xfId="3" applyFont="1" applyFill="1" applyBorder="1" applyAlignment="1">
      <alignment horizontal="left" indent="2"/>
    </xf>
    <xf numFmtId="165" fontId="11" fillId="2" borderId="5" xfId="1" applyNumberFormat="1" applyFont="1" applyFill="1" applyBorder="1"/>
    <xf numFmtId="165" fontId="11" fillId="0" borderId="1" xfId="1" applyNumberFormat="1" applyFont="1" applyFill="1" applyBorder="1"/>
    <xf numFmtId="42" fontId="17" fillId="0" borderId="0" xfId="1" applyNumberFormat="1" applyFont="1" applyFill="1"/>
    <xf numFmtId="42" fontId="17" fillId="2" borderId="3" xfId="1" applyNumberFormat="1" applyFont="1" applyFill="1" applyBorder="1"/>
    <xf numFmtId="9" fontId="23" fillId="2" borderId="3" xfId="2" applyFont="1" applyFill="1" applyBorder="1"/>
    <xf numFmtId="164" fontId="23" fillId="0" borderId="0" xfId="2" applyNumberFormat="1" applyFont="1" applyFill="1" applyBorder="1"/>
    <xf numFmtId="165" fontId="16" fillId="0" borderId="24" xfId="13" applyNumberFormat="1" applyFont="1" applyFill="1" applyBorder="1"/>
    <xf numFmtId="165" fontId="16" fillId="0" borderId="1" xfId="13" applyNumberFormat="1" applyFont="1" applyFill="1" applyBorder="1"/>
    <xf numFmtId="165" fontId="16" fillId="0" borderId="13" xfId="13" applyNumberFormat="1" applyFont="1" applyFill="1" applyBorder="1"/>
    <xf numFmtId="38" fontId="11" fillId="0" borderId="1" xfId="0" applyNumberFormat="1" applyFont="1" applyFill="1" applyBorder="1"/>
    <xf numFmtId="0" fontId="23" fillId="0" borderId="0" xfId="0" applyFont="1" applyFill="1" applyBorder="1"/>
    <xf numFmtId="0" fontId="11" fillId="0" borderId="0" xfId="0" applyFont="1" applyFill="1" applyBorder="1" applyAlignment="1">
      <alignment horizontal="left" indent="1"/>
    </xf>
    <xf numFmtId="0" fontId="17" fillId="0" borderId="0" xfId="0" applyFont="1" applyFill="1" applyBorder="1"/>
    <xf numFmtId="42" fontId="17" fillId="0" borderId="0" xfId="0" applyNumberFormat="1" applyFont="1" applyFill="1" applyBorder="1"/>
    <xf numFmtId="165" fontId="11" fillId="0" borderId="0" xfId="1" applyNumberFormat="1" applyFont="1" applyFill="1" applyBorder="1"/>
    <xf numFmtId="42" fontId="17" fillId="0" borderId="0" xfId="1" applyNumberFormat="1" applyFont="1" applyFill="1" applyBorder="1"/>
    <xf numFmtId="42" fontId="17" fillId="0" borderId="6" xfId="1" applyNumberFormat="1" applyFont="1" applyFill="1" applyBorder="1"/>
    <xf numFmtId="5" fontId="17" fillId="0" borderId="0" xfId="0" applyNumberFormat="1" applyFont="1" applyFill="1" applyBorder="1"/>
    <xf numFmtId="5" fontId="17" fillId="2" borderId="3" xfId="0" applyNumberFormat="1" applyFont="1" applyFill="1" applyBorder="1"/>
    <xf numFmtId="171" fontId="17" fillId="0" borderId="0" xfId="0" applyNumberFormat="1" applyFont="1" applyFill="1" applyBorder="1"/>
    <xf numFmtId="171" fontId="17" fillId="2" borderId="3" xfId="0" applyNumberFormat="1" applyFont="1" applyFill="1" applyBorder="1"/>
    <xf numFmtId="165" fontId="11" fillId="2" borderId="4" xfId="1" applyNumberFormat="1" applyFont="1" applyFill="1" applyBorder="1"/>
    <xf numFmtId="5" fontId="11" fillId="0" borderId="0" xfId="0" applyNumberFormat="1" applyFont="1" applyFill="1"/>
    <xf numFmtId="171" fontId="11" fillId="2" borderId="3" xfId="1" applyNumberFormat="1" applyFont="1" applyFill="1" applyBorder="1"/>
    <xf numFmtId="171" fontId="11" fillId="0" borderId="0" xfId="0" applyNumberFormat="1" applyFont="1" applyFill="1"/>
    <xf numFmtId="0" fontId="16" fillId="0" borderId="0" xfId="4" applyFont="1" applyFill="1" applyBorder="1" applyAlignment="1">
      <alignment horizontal="left" indent="1"/>
    </xf>
    <xf numFmtId="37" fontId="11" fillId="0" borderId="0" xfId="0" applyNumberFormat="1" applyFont="1" applyFill="1" applyBorder="1"/>
    <xf numFmtId="165" fontId="11" fillId="0" borderId="25" xfId="1" applyNumberFormat="1" applyFont="1" applyFill="1" applyBorder="1"/>
    <xf numFmtId="0" fontId="16" fillId="0" borderId="1" xfId="4" applyFont="1" applyFill="1" applyBorder="1" applyAlignment="1">
      <alignment horizontal="left" indent="1"/>
    </xf>
    <xf numFmtId="37" fontId="11" fillId="0" borderId="1" xfId="0" applyNumberFormat="1" applyFont="1" applyFill="1" applyBorder="1"/>
    <xf numFmtId="0" fontId="15" fillId="0" borderId="0" xfId="4" applyFont="1" applyFill="1" applyBorder="1"/>
    <xf numFmtId="5" fontId="17" fillId="2" borderId="3" xfId="1" applyNumberFormat="1" applyFont="1" applyFill="1" applyBorder="1"/>
    <xf numFmtId="167" fontId="11" fillId="0" borderId="0" xfId="0" applyNumberFormat="1" applyFont="1" applyFill="1"/>
    <xf numFmtId="167" fontId="11" fillId="0" borderId="0" xfId="0" applyNumberFormat="1" applyFont="1"/>
    <xf numFmtId="0" fontId="16" fillId="0" borderId="22" xfId="3" applyFont="1" applyFill="1" applyBorder="1"/>
    <xf numFmtId="170" fontId="15" fillId="0" borderId="22" xfId="3" applyNumberFormat="1" applyFont="1" applyFill="1" applyBorder="1" applyAlignment="1">
      <alignment horizontal="center"/>
    </xf>
    <xf numFmtId="0" fontId="16" fillId="0" borderId="0" xfId="0" applyFont="1"/>
    <xf numFmtId="42" fontId="16" fillId="0" borderId="0" xfId="3" applyNumberFormat="1" applyFont="1" applyFill="1" applyBorder="1"/>
    <xf numFmtId="0" fontId="16" fillId="0" borderId="0" xfId="3" applyFont="1" applyFill="1"/>
    <xf numFmtId="38" fontId="16" fillId="0" borderId="0" xfId="3" applyNumberFormat="1" applyFont="1" applyFill="1" applyBorder="1"/>
    <xf numFmtId="0" fontId="16" fillId="0" borderId="1" xfId="0" applyFont="1" applyBorder="1"/>
    <xf numFmtId="38" fontId="16" fillId="0" borderId="1" xfId="3" applyNumberFormat="1" applyFont="1" applyFill="1" applyBorder="1"/>
    <xf numFmtId="38" fontId="16" fillId="0" borderId="0" xfId="4" applyNumberFormat="1" applyFont="1" applyFill="1"/>
    <xf numFmtId="0" fontId="15" fillId="0" borderId="0" xfId="0" applyFont="1"/>
    <xf numFmtId="164" fontId="15" fillId="0" borderId="0" xfId="2" applyNumberFormat="1" applyFont="1" applyFill="1"/>
    <xf numFmtId="38" fontId="16" fillId="0" borderId="0" xfId="4" applyNumberFormat="1" applyFont="1" applyFill="1" applyBorder="1"/>
    <xf numFmtId="38" fontId="16" fillId="0" borderId="1" xfId="4" applyNumberFormat="1" applyFont="1" applyFill="1" applyBorder="1"/>
    <xf numFmtId="37" fontId="16" fillId="0" borderId="1" xfId="4" applyNumberFormat="1" applyFont="1" applyFill="1" applyBorder="1"/>
    <xf numFmtId="0" fontId="16" fillId="0" borderId="0" xfId="3" applyFont="1"/>
    <xf numFmtId="164" fontId="16" fillId="0" borderId="0" xfId="2" applyNumberFormat="1" applyFont="1" applyFill="1" applyBorder="1"/>
    <xf numFmtId="38" fontId="16" fillId="0" borderId="0" xfId="2" applyNumberFormat="1" applyFont="1" applyFill="1" applyBorder="1"/>
    <xf numFmtId="37" fontId="16" fillId="0" borderId="0" xfId="3" applyNumberFormat="1" applyFont="1" applyFill="1" applyBorder="1"/>
    <xf numFmtId="0" fontId="24" fillId="0" borderId="0" xfId="3" applyFont="1"/>
    <xf numFmtId="164" fontId="24" fillId="0" borderId="0" xfId="2" applyNumberFormat="1" applyFont="1" applyFill="1" applyBorder="1"/>
    <xf numFmtId="37" fontId="16" fillId="0" borderId="0" xfId="4" applyNumberFormat="1" applyFont="1" applyFill="1" applyBorder="1" applyAlignment="1">
      <alignment horizontal="right"/>
    </xf>
    <xf numFmtId="37" fontId="16" fillId="0" borderId="0" xfId="4" applyNumberFormat="1" applyFont="1" applyFill="1" applyBorder="1"/>
    <xf numFmtId="0" fontId="16" fillId="0" borderId="1" xfId="3" applyFont="1" applyBorder="1"/>
    <xf numFmtId="37" fontId="16" fillId="0" borderId="1" xfId="3" applyNumberFormat="1" applyFont="1" applyFill="1" applyBorder="1"/>
    <xf numFmtId="0" fontId="16" fillId="0" borderId="0" xfId="3" applyFont="1" applyBorder="1"/>
    <xf numFmtId="37" fontId="16" fillId="0" borderId="0" xfId="7" applyNumberFormat="1" applyFont="1" applyFill="1" applyBorder="1"/>
    <xf numFmtId="37" fontId="16" fillId="0" borderId="1" xfId="7" applyNumberFormat="1" applyFont="1" applyFill="1" applyBorder="1"/>
    <xf numFmtId="43" fontId="16" fillId="0" borderId="1" xfId="1" applyFont="1" applyFill="1" applyBorder="1"/>
    <xf numFmtId="164" fontId="16" fillId="0" borderId="0" xfId="2" applyNumberFormat="1" applyFont="1" applyFill="1" applyBorder="1" applyAlignment="1">
      <alignment horizontal="right"/>
    </xf>
    <xf numFmtId="0" fontId="16" fillId="0" borderId="23" xfId="4" applyFont="1" applyFill="1" applyBorder="1"/>
    <xf numFmtId="39" fontId="16" fillId="0" borderId="23" xfId="7" applyNumberFormat="1" applyFont="1" applyFill="1" applyBorder="1"/>
    <xf numFmtId="0" fontId="16" fillId="0" borderId="23" xfId="3" applyFont="1" applyBorder="1"/>
    <xf numFmtId="0" fontId="16" fillId="0" borderId="22" xfId="3" applyFont="1" applyFill="1" applyBorder="1" applyAlignment="1">
      <alignment horizontal="left" indent="1"/>
    </xf>
    <xf numFmtId="38" fontId="16" fillId="0" borderId="1" xfId="4" applyNumberFormat="1" applyFont="1" applyFill="1" applyBorder="1" applyAlignment="1">
      <alignment horizontal="right"/>
    </xf>
    <xf numFmtId="0" fontId="11" fillId="0" borderId="0" xfId="0" applyFont="1" applyBorder="1" applyAlignment="1">
      <alignment vertical="center"/>
    </xf>
    <xf numFmtId="0" fontId="17" fillId="3" borderId="17" xfId="0" applyFont="1" applyFill="1" applyBorder="1" applyAlignment="1">
      <alignment horizontal="center" vertical="center"/>
    </xf>
    <xf numFmtId="0" fontId="17" fillId="3" borderId="21" xfId="0" applyFont="1" applyFill="1" applyBorder="1" applyAlignment="1">
      <alignment horizontal="center" vertical="center"/>
    </xf>
    <xf numFmtId="41" fontId="11" fillId="0" borderId="1" xfId="0" applyNumberFormat="1" applyFont="1" applyBorder="1"/>
    <xf numFmtId="41" fontId="11" fillId="0" borderId="1" xfId="1" applyNumberFormat="1" applyFont="1" applyBorder="1"/>
    <xf numFmtId="0" fontId="18" fillId="0" borderId="12" xfId="0" applyFont="1" applyFill="1" applyBorder="1" applyAlignment="1" applyProtection="1">
      <alignment horizontal="left"/>
      <protection locked="0"/>
    </xf>
    <xf numFmtId="0" fontId="18" fillId="0" borderId="11" xfId="0" applyFont="1" applyFill="1" applyBorder="1" applyAlignment="1" applyProtection="1">
      <alignment horizontal="left"/>
      <protection locked="0"/>
    </xf>
    <xf numFmtId="0" fontId="16" fillId="0" borderId="10" xfId="0" applyFont="1" applyFill="1" applyBorder="1" applyAlignment="1" applyProtection="1">
      <alignment horizontal="center"/>
      <protection locked="0"/>
    </xf>
    <xf numFmtId="0" fontId="16" fillId="0" borderId="9" xfId="0" applyFont="1" applyFill="1" applyBorder="1" applyAlignment="1" applyProtection="1">
      <alignment horizontal="center"/>
      <protection locked="0"/>
    </xf>
    <xf numFmtId="0" fontId="16" fillId="0" borderId="10"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16" fillId="0" borderId="8" xfId="0" applyFont="1" applyFill="1" applyBorder="1" applyAlignment="1" applyProtection="1">
      <alignment horizontal="left" vertical="top" wrapText="1"/>
      <protection locked="0"/>
    </xf>
    <xf numFmtId="0" fontId="16" fillId="0" borderId="7" xfId="0" applyFont="1" applyFill="1" applyBorder="1" applyAlignment="1" applyProtection="1">
      <alignment horizontal="left" vertical="top" wrapText="1"/>
      <protection locked="0"/>
    </xf>
  </cellXfs>
  <cellStyles count="25">
    <cellStyle name="Comma" xfId="1" builtinId="3"/>
    <cellStyle name="Comma 2" xfId="6" xr:uid="{1FB342CE-6908-456E-994E-F7EC6FE0E4E2}"/>
    <cellStyle name="Comma 2 2" xfId="7" xr:uid="{39377918-8940-413C-B674-2896E216A1EB}"/>
    <cellStyle name="Comma 2 3" xfId="21" xr:uid="{00000000-0005-0000-0000-000003000000}"/>
    <cellStyle name="Comma 2 4" xfId="15" xr:uid="{00000000-0005-0000-0000-000001000000}"/>
    <cellStyle name="Comma 3" xfId="13" xr:uid="{00000000-0005-0000-0000-000038000000}"/>
    <cellStyle name="Currency" xfId="5" builtinId="4"/>
    <cellStyle name="Currency 2" xfId="16" xr:uid="{00000000-0005-0000-0000-000006000000}"/>
    <cellStyle name="Currency 3" xfId="24" xr:uid="{00000000-0005-0000-0000-00003C000000}"/>
    <cellStyle name="Hyperlink" xfId="9" builtinId="8"/>
    <cellStyle name="Normal" xfId="0" builtinId="0"/>
    <cellStyle name="Normal 2" xfId="4" xr:uid="{549F5F23-7981-49B2-BB5C-2E2223DC1E4F}"/>
    <cellStyle name="Normal 2 2" xfId="11" xr:uid="{00000000-0005-0000-0000-000003000000}"/>
    <cellStyle name="Normal 2 2 2" xfId="20" xr:uid="{00000000-0005-0000-0000-000009000000}"/>
    <cellStyle name="Normal 3" xfId="8" xr:uid="{AE764F8F-8B84-4AA0-9D8E-20BA51732451}"/>
    <cellStyle name="Normal 3 2" xfId="17" xr:uid="{00000000-0005-0000-0000-00000A000000}"/>
    <cellStyle name="Normal 4" xfId="22" xr:uid="{00000000-0005-0000-0000-00000B000000}"/>
    <cellStyle name="Normal 5" xfId="23" xr:uid="{00000000-0005-0000-0000-00000C000000}"/>
    <cellStyle name="Normal 6" xfId="12" xr:uid="{00000000-0005-0000-0000-00003E000000}"/>
    <cellStyle name="Normal_Q206pressreLTrend" xfId="3" xr:uid="{2AC6D72D-0FF8-4B41-A191-E27CE7BBF1B9}"/>
    <cellStyle name="Normal_Sheet1 (2)" xfId="10" xr:uid="{2B91E9BE-3662-4CA8-9E65-E34F6E9B32B6}"/>
    <cellStyle name="Percent" xfId="2" builtinId="5"/>
    <cellStyle name="Percent 2" xfId="18" xr:uid="{00000000-0005-0000-0000-000011000000}"/>
    <cellStyle name="Percent 3" xfId="19" xr:uid="{00000000-0005-0000-0000-000012000000}"/>
    <cellStyle name="Percent 4" xfId="14" xr:uid="{00000000-0005-0000-0000-00004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55565</xdr:colOff>
      <xdr:row>2</xdr:row>
      <xdr:rowOff>7945</xdr:rowOff>
    </xdr:from>
    <xdr:to>
      <xdr:col>1</xdr:col>
      <xdr:colOff>1640606</xdr:colOff>
      <xdr:row>4</xdr:row>
      <xdr:rowOff>42126</xdr:rowOff>
    </xdr:to>
    <xdr:pic>
      <xdr:nvPicPr>
        <xdr:cNvPr id="2" name="Picture 1">
          <a:extLst>
            <a:ext uri="{FF2B5EF4-FFF2-40B4-BE49-F238E27FC236}">
              <a16:creationId xmlns:a16="http://schemas.microsoft.com/office/drawing/2014/main" id="{85672C5D-3859-47C8-BC96-93B49FBFA2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9265" y="388945"/>
          <a:ext cx="1585041" cy="351681"/>
        </a:xfrm>
        <a:prstGeom prst="rect">
          <a:avLst/>
        </a:prstGeom>
      </xdr:spPr>
    </xdr:pic>
    <xdr:clientData/>
  </xdr:twoCellAnchor>
  <xdr:twoCellAnchor editAs="oneCell">
    <xdr:from>
      <xdr:col>1</xdr:col>
      <xdr:colOff>44457</xdr:colOff>
      <xdr:row>42</xdr:row>
      <xdr:rowOff>119085</xdr:rowOff>
    </xdr:from>
    <xdr:to>
      <xdr:col>1</xdr:col>
      <xdr:colOff>1629498</xdr:colOff>
      <xdr:row>45</xdr:row>
      <xdr:rowOff>58016</xdr:rowOff>
    </xdr:to>
    <xdr:pic>
      <xdr:nvPicPr>
        <xdr:cNvPr id="3" name="Picture 2">
          <a:extLst>
            <a:ext uri="{FF2B5EF4-FFF2-40B4-BE49-F238E27FC236}">
              <a16:creationId xmlns:a16="http://schemas.microsoft.com/office/drawing/2014/main" id="{245F8D8C-FC59-4EC0-981B-EFD76A1A09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5645" y="7381898"/>
          <a:ext cx="1585041" cy="4151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55565</xdr:colOff>
      <xdr:row>2</xdr:row>
      <xdr:rowOff>7945</xdr:rowOff>
    </xdr:from>
    <xdr:to>
      <xdr:col>1</xdr:col>
      <xdr:colOff>1640606</xdr:colOff>
      <xdr:row>3</xdr:row>
      <xdr:rowOff>169126</xdr:rowOff>
    </xdr:to>
    <xdr:pic>
      <xdr:nvPicPr>
        <xdr:cNvPr id="2" name="Picture 1">
          <a:extLst>
            <a:ext uri="{FF2B5EF4-FFF2-40B4-BE49-F238E27FC236}">
              <a16:creationId xmlns:a16="http://schemas.microsoft.com/office/drawing/2014/main" id="{25E6CF01-618B-4D09-B7D1-188DF94038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940" y="198445"/>
          <a:ext cx="1585041" cy="3516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7948</xdr:colOff>
      <xdr:row>3</xdr:row>
      <xdr:rowOff>7938</xdr:rowOff>
    </xdr:from>
    <xdr:to>
      <xdr:col>1</xdr:col>
      <xdr:colOff>1592989</xdr:colOff>
      <xdr:row>4</xdr:row>
      <xdr:rowOff>169119</xdr:rowOff>
    </xdr:to>
    <xdr:pic>
      <xdr:nvPicPr>
        <xdr:cNvPr id="3" name="Picture 2">
          <a:extLst>
            <a:ext uri="{FF2B5EF4-FFF2-40B4-BE49-F238E27FC236}">
              <a16:creationId xmlns:a16="http://schemas.microsoft.com/office/drawing/2014/main" id="{A00CFDCB-E586-4F4E-BCD7-181E9E4DE8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4823" y="579438"/>
          <a:ext cx="1585041" cy="3516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370417</xdr:colOff>
      <xdr:row>1</xdr:row>
      <xdr:rowOff>158753</xdr:rowOff>
    </xdr:from>
    <xdr:to>
      <xdr:col>1</xdr:col>
      <xdr:colOff>1563875</xdr:colOff>
      <xdr:row>3</xdr:row>
      <xdr:rowOff>129434</xdr:rowOff>
    </xdr:to>
    <xdr:pic>
      <xdr:nvPicPr>
        <xdr:cNvPr id="2" name="Picture 1">
          <a:extLst>
            <a:ext uri="{FF2B5EF4-FFF2-40B4-BE49-F238E27FC236}">
              <a16:creationId xmlns:a16="http://schemas.microsoft.com/office/drawing/2014/main" id="{654D893C-1C78-472D-B57E-E9A6785261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0417" y="349253"/>
          <a:ext cx="1585041" cy="3516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31752</xdr:colOff>
      <xdr:row>2</xdr:row>
      <xdr:rowOff>7944</xdr:rowOff>
    </xdr:from>
    <xdr:to>
      <xdr:col>1</xdr:col>
      <xdr:colOff>1616793</xdr:colOff>
      <xdr:row>3</xdr:row>
      <xdr:rowOff>169125</xdr:rowOff>
    </xdr:to>
    <xdr:pic>
      <xdr:nvPicPr>
        <xdr:cNvPr id="2" name="Picture 1">
          <a:extLst>
            <a:ext uri="{FF2B5EF4-FFF2-40B4-BE49-F238E27FC236}">
              <a16:creationId xmlns:a16="http://schemas.microsoft.com/office/drawing/2014/main" id="{1B3A3060-3486-4C1C-A45A-A36148FE4D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4690" y="388944"/>
          <a:ext cx="1585041" cy="3516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31749</xdr:colOff>
      <xdr:row>2</xdr:row>
      <xdr:rowOff>31750</xdr:rowOff>
    </xdr:from>
    <xdr:to>
      <xdr:col>1</xdr:col>
      <xdr:colOff>1616790</xdr:colOff>
      <xdr:row>4</xdr:row>
      <xdr:rowOff>2431</xdr:rowOff>
    </xdr:to>
    <xdr:pic>
      <xdr:nvPicPr>
        <xdr:cNvPr id="2" name="Picture 1">
          <a:extLst>
            <a:ext uri="{FF2B5EF4-FFF2-40B4-BE49-F238E27FC236}">
              <a16:creationId xmlns:a16="http://schemas.microsoft.com/office/drawing/2014/main" id="{A764DF88-C071-4C30-BC6E-EAB2657CBE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2" y="412750"/>
          <a:ext cx="1585041" cy="35168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31749</xdr:colOff>
      <xdr:row>2</xdr:row>
      <xdr:rowOff>31756</xdr:rowOff>
    </xdr:from>
    <xdr:to>
      <xdr:col>1</xdr:col>
      <xdr:colOff>1616790</xdr:colOff>
      <xdr:row>4</xdr:row>
      <xdr:rowOff>2437</xdr:rowOff>
    </xdr:to>
    <xdr:pic>
      <xdr:nvPicPr>
        <xdr:cNvPr id="2" name="Picture 1">
          <a:extLst>
            <a:ext uri="{FF2B5EF4-FFF2-40B4-BE49-F238E27FC236}">
              <a16:creationId xmlns:a16="http://schemas.microsoft.com/office/drawing/2014/main" id="{AC9A7F1F-496A-4A7E-8560-DDE4D9AD6F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2" y="412756"/>
          <a:ext cx="1585041" cy="3516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0C689-D183-4BC3-886C-B0A03B56A5BC}">
  <sheetPr>
    <tabColor theme="4" tint="0.59999389629810485"/>
  </sheetPr>
  <dimension ref="B2:C18"/>
  <sheetViews>
    <sheetView showGridLines="0" tabSelected="1" zoomScaleNormal="100" zoomScaleSheetLayoutView="90" workbookViewId="0"/>
  </sheetViews>
  <sheetFormatPr defaultColWidth="8.6328125" defaultRowHeight="12.5"/>
  <cols>
    <col min="1" max="1" width="5.453125" style="8" customWidth="1"/>
    <col min="2" max="3" width="41.6328125" style="8" customWidth="1"/>
    <col min="4" max="4" width="2.453125" style="8" customWidth="1"/>
    <col min="5" max="16384" width="8.6328125" style="8"/>
  </cols>
  <sheetData>
    <row r="2" spans="2:3" ht="13" thickBot="1"/>
    <row r="3" spans="2:3" ht="18">
      <c r="B3" s="254" t="s">
        <v>183</v>
      </c>
      <c r="C3" s="255"/>
    </row>
    <row r="4" spans="2:3">
      <c r="B4" s="256"/>
      <c r="C4" s="257"/>
    </row>
    <row r="5" spans="2:3">
      <c r="B5" s="258" t="s">
        <v>31</v>
      </c>
      <c r="C5" s="259"/>
    </row>
    <row r="6" spans="2:3">
      <c r="B6" s="258"/>
      <c r="C6" s="259"/>
    </row>
    <row r="7" spans="2:3">
      <c r="B7" s="258"/>
      <c r="C7" s="259"/>
    </row>
    <row r="8" spans="2:3">
      <c r="B8" s="258"/>
      <c r="C8" s="259"/>
    </row>
    <row r="9" spans="2:3" ht="13" thickBot="1">
      <c r="B9" s="260"/>
      <c r="C9" s="261"/>
    </row>
    <row r="11" spans="2:3" ht="13">
      <c r="B11" s="60" t="s">
        <v>126</v>
      </c>
    </row>
    <row r="12" spans="2:3">
      <c r="B12" s="61" t="s">
        <v>158</v>
      </c>
    </row>
    <row r="13" spans="2:3">
      <c r="B13" s="61" t="s">
        <v>159</v>
      </c>
    </row>
    <row r="14" spans="2:3">
      <c r="B14" s="62" t="s">
        <v>52</v>
      </c>
    </row>
    <row r="15" spans="2:3">
      <c r="B15" s="61" t="s">
        <v>160</v>
      </c>
    </row>
    <row r="16" spans="2:3">
      <c r="B16" s="61" t="s">
        <v>161</v>
      </c>
    </row>
    <row r="17" spans="2:2">
      <c r="B17" s="61" t="s">
        <v>64</v>
      </c>
    </row>
    <row r="18" spans="2:2">
      <c r="B18" s="61" t="s">
        <v>60</v>
      </c>
    </row>
  </sheetData>
  <mergeCells count="3">
    <mergeCell ref="B3:C3"/>
    <mergeCell ref="B4:C4"/>
    <mergeCell ref="B5:C9"/>
  </mergeCells>
  <hyperlinks>
    <hyperlink ref="B18" location="BS!A1" display="Balance Sheet" xr:uid="{E43ED53C-283C-4BAF-A333-250302B8F300}"/>
    <hyperlink ref="B17" location="CF!A1" display="Cash Flow Statement" xr:uid="{EB4D350F-8C93-4F1F-97BE-E82D05D495F5}"/>
    <hyperlink ref="B15" location="EBITDA!A1" display="EBITDA Recon" xr:uid="{606AFBBB-9AA7-40C4-B32E-CC57FA5A9EAA}"/>
    <hyperlink ref="B12" location="'Income Statement'!A1" display="Income Statement Trended" xr:uid="{05340394-DEBB-44CD-A34F-9F0C7A87F79E}"/>
    <hyperlink ref="B14" location="'Revenue &amp; Customer Detail'!A1" display="Revenue &amp; Customer Detail" xr:uid="{BA874472-911D-44DF-B29F-6F7988F97F20}"/>
    <hyperlink ref="B16" location="EPS!A1" display="EPS Recon" xr:uid="{4E15A5A9-F8E8-4537-A59A-E676F7F524F8}"/>
    <hyperlink ref="B13" location="'GAAP to Non-GAAP Inc Stmt'!A1" display="GAAP to Non-GAAP Income Statement  Metric Reconcilliation" xr:uid="{D947A143-0C1F-46D6-AD68-4E6D0BDC3BA9}"/>
  </hyperlinks>
  <pageMargins left="0.25" right="0.25" top="0.75" bottom="0.75" header="0.3" footer="0.3"/>
  <pageSetup scale="97" orientation="portrait" r:id="rId1"/>
  <headerFooter>
    <oddFooter>&amp;L&amp;8&amp;K01+046LiveRamp Holdings, Inc.&amp;C&amp;8&amp;K01+047Page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CCA86-6E4B-42CD-8DCD-8C8DD36BDAAE}">
  <sheetPr>
    <tabColor theme="9" tint="-0.249977111117893"/>
    <pageSetUpPr fitToPage="1"/>
  </sheetPr>
  <dimension ref="B1:N77"/>
  <sheetViews>
    <sheetView showGridLines="0" zoomScale="80" zoomScaleNormal="80" workbookViewId="0"/>
  </sheetViews>
  <sheetFormatPr defaultColWidth="8.6328125" defaultRowHeight="12.5"/>
  <cols>
    <col min="1" max="1" width="8.6328125" style="8"/>
    <col min="2" max="2" width="48.453125" style="8" customWidth="1"/>
    <col min="3" max="14" width="10.1796875" style="8" customWidth="1"/>
    <col min="15" max="16384" width="8.6328125" style="8"/>
  </cols>
  <sheetData>
    <row r="1" spans="2:14" ht="15" customHeight="1">
      <c r="B1" s="164"/>
      <c r="C1" s="164"/>
      <c r="J1" s="165"/>
      <c r="K1" s="165"/>
      <c r="L1" s="165"/>
      <c r="M1" s="165"/>
    </row>
    <row r="2" spans="2:14" ht="15" customHeight="1">
      <c r="B2" s="164"/>
      <c r="C2" s="164"/>
      <c r="J2" s="165"/>
      <c r="K2" s="165"/>
      <c r="L2" s="165"/>
      <c r="M2" s="165"/>
    </row>
    <row r="3" spans="2:14" ht="15" customHeight="1">
      <c r="B3" s="164"/>
      <c r="C3" s="164"/>
      <c r="D3" s="4"/>
      <c r="J3" s="165"/>
      <c r="K3" s="165"/>
      <c r="L3" s="165"/>
      <c r="M3" s="165"/>
    </row>
    <row r="4" spans="2:14" ht="15" customHeight="1">
      <c r="B4" s="164"/>
      <c r="C4" s="164"/>
      <c r="D4" s="4"/>
      <c r="J4" s="165"/>
      <c r="K4" s="165"/>
      <c r="L4" s="165"/>
      <c r="M4" s="165"/>
    </row>
    <row r="5" spans="2:14" s="3" customFormat="1" ht="15" customHeight="1">
      <c r="B5" s="166"/>
      <c r="C5" s="4" t="s">
        <v>53</v>
      </c>
      <c r="J5" s="167"/>
      <c r="K5" s="167"/>
      <c r="L5" s="167"/>
      <c r="M5" s="167"/>
    </row>
    <row r="6" spans="2:14" s="3" customFormat="1" ht="15" customHeight="1">
      <c r="B6" s="140" t="s">
        <v>156</v>
      </c>
      <c r="C6" s="140"/>
      <c r="D6" s="65"/>
      <c r="E6" s="65"/>
      <c r="F6" s="65"/>
      <c r="G6" s="65"/>
      <c r="H6" s="65"/>
      <c r="I6" s="65"/>
      <c r="J6" s="141"/>
      <c r="K6" s="141"/>
      <c r="L6" s="141"/>
      <c r="M6" s="141"/>
      <c r="N6" s="65"/>
    </row>
    <row r="7" spans="2:14" ht="15" customHeight="1">
      <c r="B7" s="165" t="s">
        <v>165</v>
      </c>
      <c r="C7" s="165"/>
      <c r="J7" s="165"/>
      <c r="K7" s="165"/>
      <c r="L7" s="165"/>
      <c r="M7" s="165"/>
    </row>
    <row r="8" spans="2:14" ht="13">
      <c r="B8" s="215"/>
      <c r="C8" s="216" t="s">
        <v>195</v>
      </c>
      <c r="D8" s="216" t="s">
        <v>83</v>
      </c>
      <c r="E8" s="216" t="s">
        <v>84</v>
      </c>
      <c r="F8" s="216" t="s">
        <v>85</v>
      </c>
      <c r="G8" s="216" t="s">
        <v>86</v>
      </c>
      <c r="H8" s="216" t="s">
        <v>48</v>
      </c>
      <c r="I8" s="216" t="s">
        <v>87</v>
      </c>
      <c r="J8" s="216" t="s">
        <v>88</v>
      </c>
      <c r="K8" s="216" t="s">
        <v>89</v>
      </c>
      <c r="L8" s="216" t="s">
        <v>90</v>
      </c>
      <c r="M8" s="216" t="s">
        <v>91</v>
      </c>
      <c r="N8" s="216" t="s">
        <v>168</v>
      </c>
    </row>
    <row r="9" spans="2:14">
      <c r="B9" s="217" t="s">
        <v>137</v>
      </c>
      <c r="C9" s="218">
        <v>174760</v>
      </c>
      <c r="D9" s="218">
        <v>46757</v>
      </c>
      <c r="E9" s="218">
        <v>54013</v>
      </c>
      <c r="F9" s="218">
        <v>59121</v>
      </c>
      <c r="G9" s="218">
        <v>60210</v>
      </c>
      <c r="H9" s="218">
        <v>220101</v>
      </c>
      <c r="I9" s="218">
        <v>62471</v>
      </c>
      <c r="J9" s="218">
        <v>64812</v>
      </c>
      <c r="K9" s="218">
        <v>80021</v>
      </c>
      <c r="L9" s="218">
        <v>78316</v>
      </c>
      <c r="M9" s="218">
        <v>285620</v>
      </c>
      <c r="N9" s="218">
        <v>82511</v>
      </c>
    </row>
    <row r="10" spans="2:14">
      <c r="B10" s="219"/>
      <c r="C10" s="220"/>
      <c r="D10" s="220"/>
      <c r="E10" s="220"/>
      <c r="F10" s="220"/>
      <c r="G10" s="220"/>
      <c r="H10" s="220"/>
      <c r="I10" s="220"/>
      <c r="J10" s="220"/>
      <c r="K10" s="220"/>
      <c r="L10" s="220"/>
      <c r="M10" s="220"/>
      <c r="N10" s="220"/>
    </row>
    <row r="11" spans="2:14">
      <c r="B11" s="221" t="s">
        <v>138</v>
      </c>
      <c r="C11" s="222">
        <v>99976</v>
      </c>
      <c r="D11" s="222">
        <v>24061</v>
      </c>
      <c r="E11" s="222">
        <v>24009</v>
      </c>
      <c r="F11" s="222">
        <v>24526</v>
      </c>
      <c r="G11" s="222">
        <v>23800</v>
      </c>
      <c r="H11" s="222">
        <v>96396</v>
      </c>
      <c r="I11" s="222">
        <v>23654</v>
      </c>
      <c r="J11" s="222">
        <v>24466</v>
      </c>
      <c r="K11" s="222">
        <v>34838</v>
      </c>
      <c r="L11" s="222">
        <v>37760</v>
      </c>
      <c r="M11" s="222">
        <v>120718</v>
      </c>
      <c r="N11" s="222">
        <v>36426</v>
      </c>
    </row>
    <row r="12" spans="2:14">
      <c r="B12" s="217" t="s">
        <v>139</v>
      </c>
      <c r="C12" s="223">
        <f>C9-C11</f>
        <v>74784</v>
      </c>
      <c r="D12" s="223">
        <v>22696</v>
      </c>
      <c r="E12" s="223">
        <v>30004</v>
      </c>
      <c r="F12" s="223">
        <v>34595</v>
      </c>
      <c r="G12" s="223">
        <v>36410</v>
      </c>
      <c r="H12" s="223">
        <v>123705</v>
      </c>
      <c r="I12" s="223">
        <v>38817</v>
      </c>
      <c r="J12" s="223">
        <v>40346</v>
      </c>
      <c r="K12" s="223">
        <v>45183</v>
      </c>
      <c r="L12" s="223">
        <v>40556</v>
      </c>
      <c r="M12" s="223">
        <v>164902</v>
      </c>
      <c r="N12" s="223">
        <f>N9-N11</f>
        <v>46085</v>
      </c>
    </row>
    <row r="13" spans="2:14" ht="13">
      <c r="B13" s="224" t="s">
        <v>140</v>
      </c>
      <c r="C13" s="225">
        <f>C12/C9</f>
        <v>0.42792401007095443</v>
      </c>
      <c r="D13" s="225">
        <v>0.48540325512757448</v>
      </c>
      <c r="E13" s="225">
        <v>0.55549589913539332</v>
      </c>
      <c r="F13" s="225">
        <v>0.58515586678168496</v>
      </c>
      <c r="G13" s="225">
        <v>0.6047168244477662</v>
      </c>
      <c r="H13" s="225">
        <v>0.56203742827156622</v>
      </c>
      <c r="I13" s="225">
        <v>0.6213603111843895</v>
      </c>
      <c r="J13" s="225">
        <v>0.62250817749799425</v>
      </c>
      <c r="K13" s="225">
        <v>0.56463928218842552</v>
      </c>
      <c r="L13" s="225">
        <v>0.51785075846570305</v>
      </c>
      <c r="M13" s="225">
        <v>0.57734752468314543</v>
      </c>
      <c r="N13" s="225">
        <f>N12/N9</f>
        <v>0.55853158972743033</v>
      </c>
    </row>
    <row r="14" spans="2:14" ht="13">
      <c r="B14" s="224"/>
      <c r="C14" s="226"/>
      <c r="D14" s="226"/>
      <c r="E14" s="226"/>
      <c r="F14" s="226"/>
      <c r="G14" s="226"/>
      <c r="H14" s="226"/>
      <c r="I14" s="226"/>
      <c r="J14" s="226"/>
      <c r="K14" s="226"/>
      <c r="L14" s="226"/>
      <c r="M14" s="226"/>
      <c r="N14" s="226"/>
    </row>
    <row r="15" spans="2:14">
      <c r="B15" s="217" t="s">
        <v>141</v>
      </c>
      <c r="C15" s="226"/>
      <c r="D15" s="226"/>
      <c r="E15" s="226"/>
      <c r="F15" s="226"/>
      <c r="G15" s="226"/>
      <c r="H15" s="226"/>
      <c r="I15" s="226"/>
      <c r="J15" s="226"/>
      <c r="K15" s="226"/>
      <c r="L15" s="226"/>
      <c r="M15" s="226"/>
      <c r="N15" s="226"/>
    </row>
    <row r="16" spans="2:14">
      <c r="B16" s="217" t="s">
        <v>142</v>
      </c>
      <c r="C16" s="226">
        <v>49367</v>
      </c>
      <c r="D16" s="220">
        <v>14840</v>
      </c>
      <c r="E16" s="226">
        <v>15599</v>
      </c>
      <c r="F16" s="226">
        <v>14311</v>
      </c>
      <c r="G16" s="220">
        <v>15963</v>
      </c>
      <c r="H16" s="220">
        <v>60713</v>
      </c>
      <c r="I16" s="226">
        <v>16970</v>
      </c>
      <c r="J16" s="226">
        <v>16940</v>
      </c>
      <c r="K16" s="226">
        <v>20469</v>
      </c>
      <c r="L16" s="226">
        <v>31318</v>
      </c>
      <c r="M16" s="220">
        <v>85697</v>
      </c>
      <c r="N16" s="226">
        <v>23722</v>
      </c>
    </row>
    <row r="17" spans="2:14">
      <c r="B17" s="217" t="s">
        <v>143</v>
      </c>
      <c r="C17" s="226">
        <v>59258</v>
      </c>
      <c r="D17" s="220">
        <v>24091</v>
      </c>
      <c r="E17" s="226">
        <v>25981</v>
      </c>
      <c r="F17" s="226">
        <v>27832</v>
      </c>
      <c r="G17" s="220">
        <v>30735</v>
      </c>
      <c r="H17" s="220">
        <v>108639</v>
      </c>
      <c r="I17" s="226">
        <v>33323</v>
      </c>
      <c r="J17" s="226">
        <v>35940</v>
      </c>
      <c r="K17" s="226">
        <v>40054</v>
      </c>
      <c r="L17" s="226">
        <v>49223</v>
      </c>
      <c r="M17" s="220">
        <v>158540</v>
      </c>
      <c r="N17" s="226">
        <v>43144</v>
      </c>
    </row>
    <row r="18" spans="2:14">
      <c r="B18" s="217" t="s">
        <v>144</v>
      </c>
      <c r="C18" s="226">
        <v>92898</v>
      </c>
      <c r="D18" s="220">
        <v>23587</v>
      </c>
      <c r="E18" s="226">
        <v>23724</v>
      </c>
      <c r="F18" s="226">
        <v>20929</v>
      </c>
      <c r="G18" s="220">
        <v>16914</v>
      </c>
      <c r="H18" s="220">
        <v>85154</v>
      </c>
      <c r="I18" s="226">
        <v>18125</v>
      </c>
      <c r="J18" s="226">
        <v>25176</v>
      </c>
      <c r="K18" s="226">
        <v>27828</v>
      </c>
      <c r="L18" s="226">
        <v>27749</v>
      </c>
      <c r="M18" s="220">
        <v>98878</v>
      </c>
      <c r="N18" s="226">
        <v>25318</v>
      </c>
    </row>
    <row r="19" spans="2:14">
      <c r="B19" s="221" t="s">
        <v>145</v>
      </c>
      <c r="C19" s="227">
        <v>4673</v>
      </c>
      <c r="D19" s="228">
        <v>-3</v>
      </c>
      <c r="E19" s="228">
        <v>2833</v>
      </c>
      <c r="F19" s="228">
        <v>-788</v>
      </c>
      <c r="G19" s="228">
        <v>681</v>
      </c>
      <c r="H19" s="227">
        <v>2723</v>
      </c>
      <c r="I19" s="227">
        <v>1</v>
      </c>
      <c r="J19" s="227">
        <v>489</v>
      </c>
      <c r="K19" s="227">
        <v>5043</v>
      </c>
      <c r="L19" s="227">
        <v>14400</v>
      </c>
      <c r="M19" s="222">
        <v>19933</v>
      </c>
      <c r="N19" s="227">
        <v>2276</v>
      </c>
    </row>
    <row r="20" spans="2:14">
      <c r="B20" s="217" t="s">
        <v>146</v>
      </c>
      <c r="C20" s="226">
        <f>SUM(C16:C19)</f>
        <v>206196</v>
      </c>
      <c r="D20" s="226">
        <v>62515</v>
      </c>
      <c r="E20" s="226">
        <v>68137</v>
      </c>
      <c r="F20" s="226">
        <v>62284</v>
      </c>
      <c r="G20" s="226">
        <v>64293</v>
      </c>
      <c r="H20" s="226">
        <v>257229</v>
      </c>
      <c r="I20" s="226">
        <v>68419</v>
      </c>
      <c r="J20" s="226">
        <v>78545</v>
      </c>
      <c r="K20" s="226">
        <v>93394</v>
      </c>
      <c r="L20" s="226">
        <v>122690</v>
      </c>
      <c r="M20" s="226">
        <v>363048</v>
      </c>
      <c r="N20" s="226">
        <f>SUM(N16:N19)</f>
        <v>94460</v>
      </c>
    </row>
    <row r="21" spans="2:14">
      <c r="B21" s="229"/>
      <c r="C21" s="230"/>
      <c r="D21" s="230"/>
      <c r="E21" s="230"/>
      <c r="F21" s="230"/>
      <c r="G21" s="230"/>
      <c r="H21" s="231"/>
      <c r="I21" s="230"/>
      <c r="J21" s="230"/>
      <c r="K21" s="230"/>
      <c r="L21" s="230"/>
      <c r="M21" s="230"/>
      <c r="N21" s="230"/>
    </row>
    <row r="22" spans="2:14">
      <c r="B22" s="229" t="s">
        <v>147</v>
      </c>
      <c r="C22" s="232">
        <f>C12-C20</f>
        <v>-131412</v>
      </c>
      <c r="D22" s="232">
        <v>-39819</v>
      </c>
      <c r="E22" s="232">
        <v>-38133</v>
      </c>
      <c r="F22" s="232">
        <v>-27689</v>
      </c>
      <c r="G22" s="232">
        <v>-27883</v>
      </c>
      <c r="H22" s="232">
        <v>-133524</v>
      </c>
      <c r="I22" s="232">
        <v>-29602</v>
      </c>
      <c r="J22" s="232">
        <v>-38199</v>
      </c>
      <c r="K22" s="232">
        <v>-48211</v>
      </c>
      <c r="L22" s="232">
        <v>-82134</v>
      </c>
      <c r="M22" s="232">
        <v>-198146</v>
      </c>
      <c r="N22" s="232">
        <f>N12-N20</f>
        <v>-48375</v>
      </c>
    </row>
    <row r="23" spans="2:14" ht="13">
      <c r="B23" s="233" t="s">
        <v>148</v>
      </c>
      <c r="C23" s="234">
        <f>C22/C9</f>
        <v>-0.75195696955825131</v>
      </c>
      <c r="D23" s="234">
        <v>-0.85161580084265454</v>
      </c>
      <c r="E23" s="234">
        <v>-0.70599670449706553</v>
      </c>
      <c r="F23" s="234">
        <v>-0.46834458145159924</v>
      </c>
      <c r="G23" s="234">
        <v>-0.46309583125726622</v>
      </c>
      <c r="H23" s="234">
        <v>-0.60664876579388549</v>
      </c>
      <c r="I23" s="234">
        <v>-0.4738518672664116</v>
      </c>
      <c r="J23" s="234">
        <v>-0.58938159600074058</v>
      </c>
      <c r="K23" s="234">
        <v>-0.60247934917084267</v>
      </c>
      <c r="L23" s="234">
        <v>-1.0487512130343735</v>
      </c>
      <c r="M23" s="234">
        <v>-0.69373993417827884</v>
      </c>
      <c r="N23" s="234">
        <f>N22/N9</f>
        <v>-0.58628546496830725</v>
      </c>
    </row>
    <row r="24" spans="2:14">
      <c r="B24" s="229"/>
      <c r="C24" s="235"/>
      <c r="D24" s="235"/>
      <c r="E24" s="235"/>
      <c r="F24" s="235"/>
      <c r="G24" s="236"/>
      <c r="H24" s="236"/>
      <c r="I24" s="235"/>
      <c r="J24" s="235"/>
      <c r="K24" s="235"/>
      <c r="L24" s="235"/>
      <c r="M24" s="235"/>
      <c r="N24" s="235"/>
    </row>
    <row r="25" spans="2:14">
      <c r="B25" s="237" t="s">
        <v>149</v>
      </c>
      <c r="C25" s="238">
        <v>652</v>
      </c>
      <c r="D25" s="228">
        <v>-580</v>
      </c>
      <c r="E25" s="238">
        <v>263</v>
      </c>
      <c r="F25" s="238">
        <v>432</v>
      </c>
      <c r="G25" s="238">
        <v>387</v>
      </c>
      <c r="H25" s="238">
        <v>502</v>
      </c>
      <c r="I25" s="238">
        <v>356</v>
      </c>
      <c r="J25" s="238">
        <v>-281</v>
      </c>
      <c r="K25" s="238">
        <v>10404</v>
      </c>
      <c r="L25" s="238">
        <v>8311</v>
      </c>
      <c r="M25" s="222">
        <v>18790</v>
      </c>
      <c r="N25" s="238">
        <v>5882</v>
      </c>
    </row>
    <row r="26" spans="2:14">
      <c r="B26" s="229"/>
      <c r="C26" s="230"/>
      <c r="D26" s="230"/>
      <c r="E26" s="230"/>
      <c r="F26" s="230"/>
      <c r="G26" s="230"/>
      <c r="H26" s="230"/>
      <c r="I26" s="230"/>
      <c r="J26" s="230"/>
      <c r="K26" s="230"/>
      <c r="L26" s="230"/>
      <c r="M26" s="230"/>
      <c r="N26" s="230"/>
    </row>
    <row r="27" spans="2:14">
      <c r="B27" s="229" t="s">
        <v>150</v>
      </c>
      <c r="C27" s="232">
        <v>-130760</v>
      </c>
      <c r="D27" s="232">
        <v>-40399</v>
      </c>
      <c r="E27" s="232">
        <v>-37870</v>
      </c>
      <c r="F27" s="232">
        <v>-27257</v>
      </c>
      <c r="G27" s="232">
        <v>-27496</v>
      </c>
      <c r="H27" s="232">
        <v>-133022</v>
      </c>
      <c r="I27" s="232">
        <v>-29246</v>
      </c>
      <c r="J27" s="232">
        <v>-38480</v>
      </c>
      <c r="K27" s="232">
        <v>-37807</v>
      </c>
      <c r="L27" s="232">
        <v>-73823</v>
      </c>
      <c r="M27" s="232">
        <v>-179356</v>
      </c>
      <c r="N27" s="232">
        <f>N22+N25</f>
        <v>-42493</v>
      </c>
    </row>
    <row r="28" spans="2:14">
      <c r="B28" s="229"/>
      <c r="C28" s="232"/>
      <c r="D28" s="232"/>
      <c r="E28" s="232"/>
      <c r="F28" s="232"/>
      <c r="G28" s="232"/>
      <c r="H28" s="232"/>
      <c r="I28" s="232"/>
      <c r="J28" s="232"/>
      <c r="K28" s="232"/>
      <c r="L28" s="232"/>
      <c r="M28" s="232"/>
      <c r="N28" s="232"/>
    </row>
    <row r="29" spans="2:14">
      <c r="B29" s="237" t="s">
        <v>7</v>
      </c>
      <c r="C29" s="228">
        <v>-45184</v>
      </c>
      <c r="D29" s="238">
        <v>-14184</v>
      </c>
      <c r="E29" s="228">
        <v>-12679</v>
      </c>
      <c r="F29" s="228">
        <v>-30374</v>
      </c>
      <c r="G29" s="228">
        <v>-8486</v>
      </c>
      <c r="H29" s="228">
        <v>-65723</v>
      </c>
      <c r="I29" s="228">
        <v>-1428</v>
      </c>
      <c r="J29" s="228">
        <v>2700</v>
      </c>
      <c r="K29" s="228">
        <v>-22546</v>
      </c>
      <c r="L29" s="228">
        <v>-24135</v>
      </c>
      <c r="M29" s="238">
        <v>-45409</v>
      </c>
      <c r="N29" s="228">
        <v>-353</v>
      </c>
    </row>
    <row r="30" spans="2:14">
      <c r="B30" s="229"/>
      <c r="C30" s="230"/>
      <c r="D30" s="230"/>
      <c r="E30" s="230"/>
      <c r="F30" s="230"/>
      <c r="G30" s="230"/>
      <c r="H30" s="230"/>
      <c r="I30" s="230"/>
      <c r="J30" s="230"/>
      <c r="K30" s="230"/>
      <c r="L30" s="230"/>
      <c r="M30" s="230"/>
      <c r="N30" s="230"/>
    </row>
    <row r="31" spans="2:14">
      <c r="B31" s="239" t="s">
        <v>151</v>
      </c>
      <c r="C31" s="240">
        <v>-85576</v>
      </c>
      <c r="D31" s="240">
        <v>-26215</v>
      </c>
      <c r="E31" s="240">
        <v>-25191</v>
      </c>
      <c r="F31" s="240">
        <v>3117</v>
      </c>
      <c r="G31" s="240">
        <v>-19010</v>
      </c>
      <c r="H31" s="240">
        <v>-67299</v>
      </c>
      <c r="I31" s="240">
        <v>-27818</v>
      </c>
      <c r="J31" s="240">
        <v>-41180</v>
      </c>
      <c r="K31" s="240">
        <v>-15261</v>
      </c>
      <c r="L31" s="240">
        <v>-49688</v>
      </c>
      <c r="M31" s="240">
        <v>-133947</v>
      </c>
      <c r="N31" s="240">
        <f>N27-N29</f>
        <v>-42140</v>
      </c>
    </row>
    <row r="32" spans="2:14">
      <c r="B32" s="239"/>
      <c r="C32" s="240"/>
      <c r="D32" s="240"/>
      <c r="E32" s="240"/>
      <c r="F32" s="240"/>
      <c r="G32" s="240"/>
      <c r="H32" s="240"/>
      <c r="I32" s="240"/>
      <c r="J32" s="240"/>
      <c r="K32" s="240"/>
      <c r="L32" s="240"/>
      <c r="M32" s="240"/>
      <c r="N32" s="240"/>
    </row>
    <row r="33" spans="2:14">
      <c r="B33" s="237" t="s">
        <v>152</v>
      </c>
      <c r="C33" s="228">
        <v>89684</v>
      </c>
      <c r="D33" s="238">
        <v>24915</v>
      </c>
      <c r="E33" s="241">
        <v>21855</v>
      </c>
      <c r="F33" s="241">
        <v>19824</v>
      </c>
      <c r="G33" s="241">
        <v>24185</v>
      </c>
      <c r="H33" s="222">
        <v>90779</v>
      </c>
      <c r="I33" s="241">
        <v>24803</v>
      </c>
      <c r="J33" s="241">
        <v>61803</v>
      </c>
      <c r="K33" s="241">
        <v>1071661</v>
      </c>
      <c r="L33" s="228">
        <v>4227</v>
      </c>
      <c r="M33" s="238">
        <v>1162494</v>
      </c>
      <c r="N33" s="242">
        <v>0</v>
      </c>
    </row>
    <row r="34" spans="2:14">
      <c r="B34" s="239"/>
      <c r="C34" s="240"/>
      <c r="D34" s="240"/>
      <c r="E34" s="240"/>
      <c r="F34" s="240"/>
      <c r="G34" s="240"/>
      <c r="H34" s="240"/>
      <c r="I34" s="240"/>
      <c r="J34" s="240"/>
      <c r="K34" s="240"/>
      <c r="L34" s="240"/>
      <c r="M34" s="240"/>
      <c r="N34" s="240"/>
    </row>
    <row r="35" spans="2:14">
      <c r="B35" s="229" t="s">
        <v>153</v>
      </c>
      <c r="C35" s="240">
        <v>4108</v>
      </c>
      <c r="D35" s="240">
        <v>-1300</v>
      </c>
      <c r="E35" s="240">
        <v>-3336</v>
      </c>
      <c r="F35" s="240">
        <v>22941</v>
      </c>
      <c r="G35" s="240">
        <v>5175</v>
      </c>
      <c r="H35" s="240">
        <v>23480</v>
      </c>
      <c r="I35" s="240">
        <v>-3015</v>
      </c>
      <c r="J35" s="240">
        <v>20623</v>
      </c>
      <c r="K35" s="240">
        <v>1056400</v>
      </c>
      <c r="L35" s="240">
        <f>L31+L33</f>
        <v>-45461</v>
      </c>
      <c r="M35" s="240">
        <f>M31+M33</f>
        <v>1028547</v>
      </c>
      <c r="N35" s="240">
        <f>N31+N33</f>
        <v>-42140</v>
      </c>
    </row>
    <row r="36" spans="2:14">
      <c r="B36" s="229"/>
      <c r="C36" s="243"/>
      <c r="D36" s="243"/>
      <c r="E36" s="243"/>
      <c r="F36" s="243"/>
      <c r="G36" s="243"/>
      <c r="H36" s="243"/>
      <c r="I36" s="243"/>
      <c r="J36" s="243"/>
      <c r="K36" s="243"/>
      <c r="L36" s="243"/>
      <c r="M36" s="243"/>
      <c r="N36" s="243"/>
    </row>
    <row r="37" spans="2:14" ht="13" thickBot="1">
      <c r="B37" s="244" t="s">
        <v>154</v>
      </c>
      <c r="C37" s="245">
        <v>0.05</v>
      </c>
      <c r="D37" s="245">
        <v>-1.6524303437055115E-2</v>
      </c>
      <c r="E37" s="245">
        <v>-4.2102606171515115E-2</v>
      </c>
      <c r="F37" s="245">
        <v>0.28021595475698985</v>
      </c>
      <c r="G37" s="245">
        <v>6.5827969572849615E-2</v>
      </c>
      <c r="H37" s="245">
        <v>0.29762583818179511</v>
      </c>
      <c r="I37" s="245">
        <v>-3.9188925716513938E-2</v>
      </c>
      <c r="J37" s="245">
        <v>0.26628189236649108</v>
      </c>
      <c r="K37" s="245">
        <v>13.65</v>
      </c>
      <c r="L37" s="245">
        <v>-0.66561735896572427</v>
      </c>
      <c r="M37" s="245">
        <v>13.710303918954946</v>
      </c>
      <c r="N37" s="245">
        <v>-0.61</v>
      </c>
    </row>
    <row r="38" spans="2:14" ht="13" thickTop="1">
      <c r="B38" s="229"/>
      <c r="C38" s="239"/>
      <c r="D38" s="239"/>
      <c r="E38" s="239"/>
      <c r="F38" s="239"/>
      <c r="G38" s="239"/>
      <c r="H38" s="239"/>
      <c r="I38" s="239"/>
      <c r="J38" s="239"/>
      <c r="K38" s="239"/>
      <c r="L38" s="239"/>
      <c r="M38" s="239"/>
      <c r="N38" s="239"/>
    </row>
    <row r="39" spans="2:14" ht="13" thickBot="1">
      <c r="B39" s="246" t="s">
        <v>155</v>
      </c>
      <c r="C39" s="245">
        <v>-1.1000000000000001</v>
      </c>
      <c r="D39" s="245">
        <v>-0.33321893430953836</v>
      </c>
      <c r="E39" s="245">
        <v>-0.3179276834732126</v>
      </c>
      <c r="F39" s="245">
        <v>3.8073019091475403E-2</v>
      </c>
      <c r="G39" s="245">
        <v>-0.24181443508789782</v>
      </c>
      <c r="H39" s="245">
        <v>-0.85306308704414957</v>
      </c>
      <c r="I39" s="245">
        <v>-0.3615779554169104</v>
      </c>
      <c r="J39" s="245">
        <v>-0.53171160004131801</v>
      </c>
      <c r="K39" s="245">
        <v>-0.2</v>
      </c>
      <c r="L39" s="245">
        <v>-0.72750699131758889</v>
      </c>
      <c r="M39" s="245">
        <v>-1.7854838709677419</v>
      </c>
      <c r="N39" s="245">
        <v>-0.61</v>
      </c>
    </row>
    <row r="40" spans="2:14" ht="13" thickTop="1">
      <c r="B40" s="163"/>
    </row>
    <row r="41" spans="2:14">
      <c r="B41" s="163" t="s">
        <v>197</v>
      </c>
    </row>
    <row r="47" spans="2:14" ht="14">
      <c r="B47" s="140" t="s">
        <v>157</v>
      </c>
      <c r="C47" s="140"/>
      <c r="D47" s="65"/>
      <c r="E47" s="65"/>
      <c r="F47" s="65"/>
      <c r="G47" s="65"/>
      <c r="H47" s="65"/>
      <c r="I47" s="65"/>
      <c r="J47" s="141"/>
      <c r="K47" s="141"/>
      <c r="L47" s="141"/>
      <c r="M47" s="141"/>
      <c r="N47" s="65"/>
    </row>
    <row r="48" spans="2:14">
      <c r="B48" s="165" t="s">
        <v>165</v>
      </c>
      <c r="C48" s="165"/>
      <c r="J48" s="165"/>
      <c r="K48" s="165"/>
      <c r="L48" s="165"/>
      <c r="M48" s="165"/>
    </row>
    <row r="49" spans="2:14" ht="13">
      <c r="B49" s="247"/>
      <c r="C49" s="216" t="s">
        <v>195</v>
      </c>
      <c r="D49" s="216" t="s">
        <v>83</v>
      </c>
      <c r="E49" s="216" t="s">
        <v>84</v>
      </c>
      <c r="F49" s="216" t="s">
        <v>85</v>
      </c>
      <c r="G49" s="216" t="s">
        <v>86</v>
      </c>
      <c r="H49" s="216" t="s">
        <v>48</v>
      </c>
      <c r="I49" s="216" t="s">
        <v>87</v>
      </c>
      <c r="J49" s="216" t="s">
        <v>88</v>
      </c>
      <c r="K49" s="216" t="s">
        <v>89</v>
      </c>
      <c r="L49" s="216" t="s">
        <v>90</v>
      </c>
      <c r="M49" s="216" t="s">
        <v>91</v>
      </c>
      <c r="N49" s="216" t="s">
        <v>168</v>
      </c>
    </row>
    <row r="50" spans="2:14">
      <c r="B50" s="217" t="s">
        <v>137</v>
      </c>
      <c r="C50" s="220">
        <v>174760</v>
      </c>
      <c r="D50" s="220">
        <v>46757</v>
      </c>
      <c r="E50" s="220">
        <v>54013</v>
      </c>
      <c r="F50" s="220">
        <v>59121</v>
      </c>
      <c r="G50" s="220">
        <v>60210</v>
      </c>
      <c r="H50" s="220">
        <v>220101</v>
      </c>
      <c r="I50" s="220">
        <v>62471</v>
      </c>
      <c r="J50" s="220">
        <v>64812</v>
      </c>
      <c r="K50" s="220">
        <v>80021</v>
      </c>
      <c r="L50" s="220">
        <v>78316</v>
      </c>
      <c r="M50" s="220">
        <v>285620</v>
      </c>
      <c r="N50" s="218">
        <v>82511</v>
      </c>
    </row>
    <row r="51" spans="2:14">
      <c r="B51" s="219"/>
      <c r="C51" s="220"/>
      <c r="D51" s="220"/>
      <c r="E51" s="220"/>
      <c r="F51" s="220"/>
      <c r="G51" s="220"/>
      <c r="H51" s="220"/>
      <c r="I51" s="220"/>
      <c r="J51" s="220"/>
      <c r="K51" s="220"/>
      <c r="L51" s="220"/>
      <c r="M51" s="220"/>
      <c r="N51" s="220"/>
    </row>
    <row r="52" spans="2:14">
      <c r="B52" s="221" t="s">
        <v>138</v>
      </c>
      <c r="C52" s="222">
        <v>77040</v>
      </c>
      <c r="D52" s="222">
        <v>17464.475640000008</v>
      </c>
      <c r="E52" s="222">
        <v>17340.575140000001</v>
      </c>
      <c r="F52" s="222">
        <v>17887.981889999999</v>
      </c>
      <c r="G52" s="222">
        <v>17156.751469999999</v>
      </c>
      <c r="H52" s="222">
        <v>69849.784140000018</v>
      </c>
      <c r="I52" s="222">
        <v>16972.494630000001</v>
      </c>
      <c r="J52" s="222">
        <v>20136.197210000002</v>
      </c>
      <c r="K52" s="222">
        <v>28900.194779999994</v>
      </c>
      <c r="L52" s="222">
        <v>31171.362280000001</v>
      </c>
      <c r="M52" s="222">
        <v>97180.248899999977</v>
      </c>
      <c r="N52" s="222">
        <v>31061</v>
      </c>
    </row>
    <row r="53" spans="2:14">
      <c r="B53" s="217" t="s">
        <v>139</v>
      </c>
      <c r="C53" s="223">
        <f t="shared" ref="C53:M53" si="0">C50-C52</f>
        <v>97720</v>
      </c>
      <c r="D53" s="223">
        <f t="shared" si="0"/>
        <v>29292.524359999992</v>
      </c>
      <c r="E53" s="223">
        <f t="shared" si="0"/>
        <v>36672.424859999999</v>
      </c>
      <c r="F53" s="223">
        <f t="shared" si="0"/>
        <v>41233.018110000005</v>
      </c>
      <c r="G53" s="223">
        <f t="shared" si="0"/>
        <v>43053.248529999997</v>
      </c>
      <c r="H53" s="223">
        <f t="shared" si="0"/>
        <v>150251.21586</v>
      </c>
      <c r="I53" s="223">
        <f t="shared" si="0"/>
        <v>45498.505369999999</v>
      </c>
      <c r="J53" s="223">
        <f t="shared" si="0"/>
        <v>44675.802790000002</v>
      </c>
      <c r="K53" s="223">
        <f t="shared" si="0"/>
        <v>51120.805220000009</v>
      </c>
      <c r="L53" s="223">
        <f t="shared" si="0"/>
        <v>47144.637719999999</v>
      </c>
      <c r="M53" s="223">
        <f t="shared" si="0"/>
        <v>188439.75110000002</v>
      </c>
      <c r="N53" s="223">
        <f>N50-N52</f>
        <v>51450</v>
      </c>
    </row>
    <row r="54" spans="2:14" ht="13">
      <c r="B54" s="224" t="s">
        <v>140</v>
      </c>
      <c r="C54" s="225">
        <f t="shared" ref="C54:M54" si="1">C53/C50</f>
        <v>0.55916685740444039</v>
      </c>
      <c r="D54" s="225">
        <f t="shared" si="1"/>
        <v>0.62648425604722269</v>
      </c>
      <c r="E54" s="225">
        <f t="shared" si="1"/>
        <v>0.67895552663247738</v>
      </c>
      <c r="F54" s="225">
        <f t="shared" si="1"/>
        <v>0.69743438219921861</v>
      </c>
      <c r="G54" s="225">
        <f t="shared" si="1"/>
        <v>0.71505146204949344</v>
      </c>
      <c r="H54" s="225">
        <f t="shared" si="1"/>
        <v>0.68264667520819988</v>
      </c>
      <c r="I54" s="225">
        <f t="shared" si="1"/>
        <v>0.72831402362696285</v>
      </c>
      <c r="J54" s="225">
        <f t="shared" si="1"/>
        <v>0.68931375038573106</v>
      </c>
      <c r="K54" s="225">
        <f t="shared" si="1"/>
        <v>0.63884236912810399</v>
      </c>
      <c r="L54" s="225">
        <f t="shared" si="1"/>
        <v>0.60197964298483064</v>
      </c>
      <c r="M54" s="225">
        <f t="shared" si="1"/>
        <v>0.65975684861004136</v>
      </c>
      <c r="N54" s="225">
        <f>N53/N50</f>
        <v>0.62355322320660278</v>
      </c>
    </row>
    <row r="55" spans="2:14" ht="13">
      <c r="B55" s="224"/>
      <c r="C55" s="226"/>
      <c r="D55" s="226"/>
      <c r="E55" s="226"/>
      <c r="F55" s="226"/>
      <c r="G55" s="226"/>
      <c r="H55" s="226"/>
      <c r="I55" s="226"/>
      <c r="J55" s="226"/>
      <c r="K55" s="226"/>
      <c r="L55" s="226"/>
      <c r="M55" s="226"/>
      <c r="N55" s="226"/>
    </row>
    <row r="56" spans="2:14">
      <c r="B56" s="217" t="s">
        <v>141</v>
      </c>
      <c r="C56" s="226"/>
      <c r="D56" s="226"/>
      <c r="E56" s="226"/>
      <c r="F56" s="226"/>
      <c r="G56" s="226"/>
      <c r="H56" s="226"/>
      <c r="I56" s="226"/>
      <c r="J56" s="226"/>
      <c r="K56" s="226"/>
      <c r="L56" s="226"/>
      <c r="M56" s="226"/>
      <c r="N56" s="226"/>
    </row>
    <row r="57" spans="2:14">
      <c r="B57" s="217" t="s">
        <v>142</v>
      </c>
      <c r="C57" s="226">
        <v>38854</v>
      </c>
      <c r="D57" s="226">
        <v>11147.272679999998</v>
      </c>
      <c r="E57" s="226">
        <v>11963.306939999997</v>
      </c>
      <c r="F57" s="226">
        <v>11134.390079999999</v>
      </c>
      <c r="G57" s="220">
        <v>10825.366950000003</v>
      </c>
      <c r="H57" s="220">
        <v>45070.336649999997</v>
      </c>
      <c r="I57" s="226">
        <v>12628.242430000002</v>
      </c>
      <c r="J57" s="226">
        <v>13194.923490000003</v>
      </c>
      <c r="K57" s="226">
        <v>14524.533150000001</v>
      </c>
      <c r="L57" s="226">
        <v>17124.51493999999</v>
      </c>
      <c r="M57" s="220">
        <v>57472.214009999989</v>
      </c>
      <c r="N57" s="226">
        <v>19271</v>
      </c>
    </row>
    <row r="58" spans="2:14">
      <c r="B58" s="217" t="s">
        <v>143</v>
      </c>
      <c r="C58" s="226">
        <v>51765</v>
      </c>
      <c r="D58" s="226">
        <v>18636.69076999999</v>
      </c>
      <c r="E58" s="226">
        <v>20251.063999999998</v>
      </c>
      <c r="F58" s="226">
        <v>21581.276410000002</v>
      </c>
      <c r="G58" s="220">
        <v>24789.601999999999</v>
      </c>
      <c r="H58" s="220">
        <v>85258.63317999999</v>
      </c>
      <c r="I58" s="226">
        <v>23401.850079999989</v>
      </c>
      <c r="J58" s="226">
        <v>26085.936799999992</v>
      </c>
      <c r="K58" s="226">
        <v>30593.722259999984</v>
      </c>
      <c r="L58" s="226">
        <v>34486.843959999998</v>
      </c>
      <c r="M58" s="220">
        <v>114568.35309999996</v>
      </c>
      <c r="N58" s="226">
        <v>34224</v>
      </c>
    </row>
    <row r="59" spans="2:14">
      <c r="B59" s="217" t="s">
        <v>144</v>
      </c>
      <c r="C59" s="226">
        <v>66788.666339999967</v>
      </c>
      <c r="D59" s="226">
        <v>13852.466339999999</v>
      </c>
      <c r="E59" s="226">
        <v>15136.051769999998</v>
      </c>
      <c r="F59" s="226">
        <v>12525.441140000008</v>
      </c>
      <c r="G59" s="220">
        <v>14662.241589999998</v>
      </c>
      <c r="H59" s="220">
        <v>56176.200840000005</v>
      </c>
      <c r="I59" s="226">
        <v>15301.708509999997</v>
      </c>
      <c r="J59" s="226">
        <v>19767.372919999994</v>
      </c>
      <c r="K59" s="226">
        <v>17070.869149999999</v>
      </c>
      <c r="L59" s="226">
        <v>17962.69341</v>
      </c>
      <c r="M59" s="220">
        <v>70102.643989999997</v>
      </c>
      <c r="N59" s="226">
        <v>20395</v>
      </c>
    </row>
    <row r="60" spans="2:14">
      <c r="B60" s="221" t="s">
        <v>145</v>
      </c>
      <c r="C60" s="248" t="s">
        <v>162</v>
      </c>
      <c r="D60" s="248" t="s">
        <v>162</v>
      </c>
      <c r="E60" s="248" t="s">
        <v>162</v>
      </c>
      <c r="F60" s="248" t="s">
        <v>162</v>
      </c>
      <c r="G60" s="248" t="s">
        <v>162</v>
      </c>
      <c r="H60" s="248" t="s">
        <v>162</v>
      </c>
      <c r="I60" s="248" t="s">
        <v>162</v>
      </c>
      <c r="J60" s="248" t="s">
        <v>162</v>
      </c>
      <c r="K60" s="248" t="s">
        <v>162</v>
      </c>
      <c r="L60" s="248" t="s">
        <v>162</v>
      </c>
      <c r="M60" s="248" t="s">
        <v>162</v>
      </c>
      <c r="N60" s="242">
        <v>0</v>
      </c>
    </row>
    <row r="61" spans="2:14">
      <c r="B61" s="217" t="s">
        <v>146</v>
      </c>
      <c r="C61" s="226">
        <f t="shared" ref="C61:M61" si="2">SUM(C57:C60)</f>
        <v>157407.66633999997</v>
      </c>
      <c r="D61" s="226">
        <f t="shared" si="2"/>
        <v>43636.429789999987</v>
      </c>
      <c r="E61" s="226">
        <f t="shared" si="2"/>
        <v>47350.422709999992</v>
      </c>
      <c r="F61" s="226">
        <f t="shared" si="2"/>
        <v>45241.107630000013</v>
      </c>
      <c r="G61" s="226">
        <f t="shared" si="2"/>
        <v>50277.21054</v>
      </c>
      <c r="H61" s="226">
        <f t="shared" si="2"/>
        <v>186505.17066999999</v>
      </c>
      <c r="I61" s="226">
        <f t="shared" si="2"/>
        <v>51331.801019999984</v>
      </c>
      <c r="J61" s="226">
        <f t="shared" si="2"/>
        <v>59048.233209999991</v>
      </c>
      <c r="K61" s="226">
        <f t="shared" si="2"/>
        <v>62189.124559999982</v>
      </c>
      <c r="L61" s="226">
        <f t="shared" si="2"/>
        <v>69574.052309999999</v>
      </c>
      <c r="M61" s="226">
        <f t="shared" si="2"/>
        <v>242143.21109999996</v>
      </c>
      <c r="N61" s="226">
        <f>SUM(N57:N60)</f>
        <v>73890</v>
      </c>
    </row>
    <row r="62" spans="2:14">
      <c r="B62" s="229"/>
      <c r="C62" s="230"/>
      <c r="D62" s="230"/>
      <c r="E62" s="230"/>
      <c r="F62" s="230"/>
      <c r="G62" s="230"/>
      <c r="H62" s="231"/>
      <c r="I62" s="230"/>
      <c r="J62" s="230"/>
      <c r="K62" s="230"/>
      <c r="L62" s="230"/>
      <c r="M62" s="230"/>
      <c r="N62" s="230"/>
    </row>
    <row r="63" spans="2:14">
      <c r="B63" s="229" t="s">
        <v>147</v>
      </c>
      <c r="C63" s="232">
        <f t="shared" ref="C63:M63" si="3">C53-C61</f>
        <v>-59687.666339999967</v>
      </c>
      <c r="D63" s="232">
        <f t="shared" si="3"/>
        <v>-14343.905429999995</v>
      </c>
      <c r="E63" s="232">
        <f t="shared" si="3"/>
        <v>-10677.997849999992</v>
      </c>
      <c r="F63" s="232">
        <f t="shared" si="3"/>
        <v>-4008.0895200000086</v>
      </c>
      <c r="G63" s="232">
        <f t="shared" si="3"/>
        <v>-7223.9620100000029</v>
      </c>
      <c r="H63" s="232">
        <f t="shared" si="3"/>
        <v>-36253.954809999996</v>
      </c>
      <c r="I63" s="232">
        <f t="shared" si="3"/>
        <v>-5833.2956499999855</v>
      </c>
      <c r="J63" s="232">
        <f t="shared" si="3"/>
        <v>-14372.43041999999</v>
      </c>
      <c r="K63" s="232">
        <f t="shared" si="3"/>
        <v>-11068.319339999973</v>
      </c>
      <c r="L63" s="232">
        <f t="shared" si="3"/>
        <v>-22429.41459</v>
      </c>
      <c r="M63" s="232">
        <f t="shared" si="3"/>
        <v>-53703.459999999934</v>
      </c>
      <c r="N63" s="232">
        <f>N53-N61</f>
        <v>-22440</v>
      </c>
    </row>
    <row r="64" spans="2:14" ht="13">
      <c r="B64" s="233" t="s">
        <v>148</v>
      </c>
      <c r="C64" s="234">
        <f t="shared" ref="C64:M64" si="4">C63/C50</f>
        <v>-0.34154077786678855</v>
      </c>
      <c r="D64" s="234">
        <f t="shared" si="4"/>
        <v>-0.3067755722137861</v>
      </c>
      <c r="E64" s="234">
        <f t="shared" si="4"/>
        <v>-0.19769310814063268</v>
      </c>
      <c r="F64" s="234">
        <f t="shared" si="4"/>
        <v>-6.7794684122393201E-2</v>
      </c>
      <c r="G64" s="234">
        <f t="shared" si="4"/>
        <v>-0.11997943879754198</v>
      </c>
      <c r="H64" s="234">
        <f t="shared" si="4"/>
        <v>-0.16471508448394145</v>
      </c>
      <c r="I64" s="234">
        <f t="shared" si="4"/>
        <v>-9.3376056890396908E-2</v>
      </c>
      <c r="J64" s="234">
        <f t="shared" si="4"/>
        <v>-0.2217556998703942</v>
      </c>
      <c r="K64" s="234">
        <f t="shared" si="4"/>
        <v>-0.13831768335811814</v>
      </c>
      <c r="L64" s="234">
        <f t="shared" si="4"/>
        <v>-0.2863963250165994</v>
      </c>
      <c r="M64" s="234">
        <f t="shared" si="4"/>
        <v>-0.18802415797213057</v>
      </c>
      <c r="N64" s="234">
        <f>N63/N50</f>
        <v>-0.27196373816824421</v>
      </c>
    </row>
    <row r="65" spans="2:14">
      <c r="B65" s="229"/>
      <c r="C65" s="235"/>
      <c r="D65" s="232"/>
      <c r="E65" s="235"/>
      <c r="F65" s="235"/>
      <c r="G65" s="236"/>
      <c r="H65" s="236"/>
      <c r="I65" s="235"/>
      <c r="J65" s="235"/>
      <c r="K65" s="235"/>
      <c r="L65" s="235"/>
      <c r="M65" s="235"/>
      <c r="N65" s="235"/>
    </row>
    <row r="66" spans="2:14">
      <c r="B66" s="237" t="s">
        <v>149</v>
      </c>
      <c r="C66" s="238">
        <v>652</v>
      </c>
      <c r="D66" s="238">
        <v>580</v>
      </c>
      <c r="E66" s="238">
        <v>263</v>
      </c>
      <c r="F66" s="238">
        <v>432</v>
      </c>
      <c r="G66" s="238">
        <v>387</v>
      </c>
      <c r="H66" s="238">
        <v>502</v>
      </c>
      <c r="I66" s="238">
        <v>356</v>
      </c>
      <c r="J66" s="238">
        <v>-281</v>
      </c>
      <c r="K66" s="238">
        <v>10404</v>
      </c>
      <c r="L66" s="238">
        <v>8311</v>
      </c>
      <c r="M66" s="222">
        <v>18790</v>
      </c>
      <c r="N66" s="238">
        <v>5882</v>
      </c>
    </row>
    <row r="67" spans="2:14">
      <c r="B67" s="229"/>
      <c r="C67" s="230"/>
      <c r="D67" s="230"/>
      <c r="E67" s="230"/>
      <c r="F67" s="230"/>
      <c r="G67" s="230"/>
      <c r="H67" s="230"/>
      <c r="I67" s="230"/>
      <c r="J67" s="230"/>
      <c r="K67" s="230"/>
      <c r="L67" s="230"/>
      <c r="M67" s="230"/>
      <c r="N67" s="230"/>
    </row>
    <row r="68" spans="2:14">
      <c r="B68" s="229" t="s">
        <v>150</v>
      </c>
      <c r="C68" s="232">
        <v>-59035.522600000448</v>
      </c>
      <c r="D68" s="232">
        <v>-14924</v>
      </c>
      <c r="E68" s="232">
        <v>-10415</v>
      </c>
      <c r="F68" s="232">
        <v>-3575.9000000000015</v>
      </c>
      <c r="G68" s="232">
        <v>-6836</v>
      </c>
      <c r="H68" s="232">
        <v>-35750.9</v>
      </c>
      <c r="I68" s="232">
        <v>-5477</v>
      </c>
      <c r="J68" s="232">
        <v>-14654</v>
      </c>
      <c r="K68" s="232">
        <v>-664</v>
      </c>
      <c r="L68" s="232">
        <v>-14119</v>
      </c>
      <c r="M68" s="232">
        <v>-34914</v>
      </c>
      <c r="N68" s="232">
        <f>N63+N66</f>
        <v>-16558</v>
      </c>
    </row>
    <row r="69" spans="2:14">
      <c r="B69" s="229"/>
      <c r="C69" s="232"/>
      <c r="D69" s="232"/>
      <c r="E69" s="232"/>
      <c r="F69" s="232"/>
      <c r="G69" s="232"/>
      <c r="H69" s="232"/>
      <c r="I69" s="232"/>
      <c r="J69" s="232"/>
      <c r="K69" s="232"/>
      <c r="L69" s="232"/>
      <c r="M69" s="232"/>
      <c r="N69" s="232"/>
    </row>
    <row r="70" spans="2:14">
      <c r="B70" s="237" t="s">
        <v>7</v>
      </c>
      <c r="C70" s="228">
        <v>-22797</v>
      </c>
      <c r="D70" s="228">
        <v>-4556</v>
      </c>
      <c r="E70" s="228">
        <v>-3164</v>
      </c>
      <c r="F70" s="228">
        <v>-2514</v>
      </c>
      <c r="G70" s="228">
        <v>-2352</v>
      </c>
      <c r="H70" s="228">
        <v>-12586</v>
      </c>
      <c r="I70" s="228">
        <v>-1078</v>
      </c>
      <c r="J70" s="228">
        <v>-3790</v>
      </c>
      <c r="K70" s="228">
        <v>-2941</v>
      </c>
      <c r="L70" s="228">
        <v>-5155</v>
      </c>
      <c r="M70" s="238">
        <v>-12964</v>
      </c>
      <c r="N70" s="228">
        <v>-216</v>
      </c>
    </row>
    <row r="71" spans="2:14">
      <c r="B71" s="229"/>
      <c r="C71" s="230"/>
      <c r="D71" s="230"/>
      <c r="E71" s="230"/>
      <c r="F71" s="230"/>
      <c r="G71" s="230"/>
      <c r="H71" s="230"/>
      <c r="I71" s="230"/>
      <c r="J71" s="230"/>
      <c r="K71" s="230"/>
      <c r="L71" s="230"/>
      <c r="M71" s="230"/>
      <c r="N71" s="230"/>
    </row>
    <row r="72" spans="2:14">
      <c r="B72" s="239" t="s">
        <v>151</v>
      </c>
      <c r="C72" s="240">
        <f>C68-C70</f>
        <v>-36238.522600000448</v>
      </c>
      <c r="D72" s="240">
        <f t="shared" ref="D72:M72" si="5">D68-D70</f>
        <v>-10368</v>
      </c>
      <c r="E72" s="240">
        <f t="shared" si="5"/>
        <v>-7251</v>
      </c>
      <c r="F72" s="240">
        <f t="shared" si="5"/>
        <v>-1061.9000000000015</v>
      </c>
      <c r="G72" s="240">
        <f t="shared" si="5"/>
        <v>-4484</v>
      </c>
      <c r="H72" s="240">
        <f t="shared" si="5"/>
        <v>-23164.9</v>
      </c>
      <c r="I72" s="240">
        <f t="shared" si="5"/>
        <v>-4399</v>
      </c>
      <c r="J72" s="240">
        <f t="shared" si="5"/>
        <v>-10864</v>
      </c>
      <c r="K72" s="240">
        <f t="shared" si="5"/>
        <v>2277</v>
      </c>
      <c r="L72" s="240">
        <f t="shared" si="5"/>
        <v>-8964</v>
      </c>
      <c r="M72" s="240">
        <f t="shared" si="5"/>
        <v>-21950</v>
      </c>
      <c r="N72" s="240">
        <f>N68-N70</f>
        <v>-16342</v>
      </c>
    </row>
    <row r="73" spans="2:14">
      <c r="B73" s="239"/>
      <c r="C73" s="240"/>
      <c r="D73" s="240"/>
      <c r="E73" s="240"/>
      <c r="F73" s="240"/>
      <c r="G73" s="240"/>
      <c r="H73" s="240"/>
      <c r="I73" s="240"/>
      <c r="J73" s="240"/>
      <c r="K73" s="240"/>
      <c r="L73" s="240"/>
      <c r="M73" s="240"/>
      <c r="N73" s="230"/>
    </row>
    <row r="74" spans="2:14" ht="13" thickBot="1">
      <c r="B74" s="244" t="s">
        <v>154</v>
      </c>
      <c r="C74" s="245">
        <v>-0.47</v>
      </c>
      <c r="D74" s="245">
        <v>-0.13</v>
      </c>
      <c r="E74" s="245">
        <v>-0.09</v>
      </c>
      <c r="F74" s="245">
        <v>-0.01</v>
      </c>
      <c r="G74" s="245">
        <v>-0.06</v>
      </c>
      <c r="H74" s="245">
        <v>-0.28999999999999998</v>
      </c>
      <c r="I74" s="245">
        <v>-0.06</v>
      </c>
      <c r="J74" s="245">
        <v>-0.14000000000000001</v>
      </c>
      <c r="K74" s="245">
        <v>0.03</v>
      </c>
      <c r="L74" s="245">
        <v>-0.13</v>
      </c>
      <c r="M74" s="245">
        <v>-0.28999999999999998</v>
      </c>
      <c r="N74" s="245">
        <v>-0.24</v>
      </c>
    </row>
    <row r="75" spans="2:14" ht="13" thickTop="1">
      <c r="B75" s="229"/>
      <c r="C75" s="239"/>
      <c r="D75" s="239"/>
      <c r="E75" s="239"/>
      <c r="F75" s="239"/>
      <c r="G75" s="239"/>
      <c r="H75" s="239"/>
      <c r="I75" s="239"/>
      <c r="J75" s="239"/>
      <c r="K75" s="239"/>
      <c r="L75" s="239"/>
      <c r="M75" s="239"/>
      <c r="N75" s="239"/>
    </row>
    <row r="76" spans="2:14">
      <c r="B76" s="163" t="s">
        <v>197</v>
      </c>
    </row>
    <row r="77" spans="2:14">
      <c r="B77" s="8" t="s">
        <v>163</v>
      </c>
    </row>
  </sheetData>
  <hyperlinks>
    <hyperlink ref="C5" location="Cover!A1" display="Back to Main" xr:uid="{F910924E-D5EF-4616-9A37-E1A9A67C68E7}"/>
  </hyperlinks>
  <pageMargins left="0.25" right="0.25" top="0.5" bottom="0.5" header="0.3" footer="0.55000000000000004"/>
  <pageSetup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3434-FC52-4474-8589-C9CC389DB44C}">
  <sheetPr>
    <tabColor theme="4" tint="0.59999389629810485"/>
    <pageSetUpPr fitToPage="1"/>
  </sheetPr>
  <dimension ref="B1:R77"/>
  <sheetViews>
    <sheetView showGridLines="0" zoomScale="85" zoomScaleNormal="85" zoomScaleSheetLayoutView="90" workbookViewId="0"/>
  </sheetViews>
  <sheetFormatPr defaultColWidth="9.1796875" defaultRowHeight="15" customHeight="1" outlineLevelRow="1" outlineLevelCol="1"/>
  <cols>
    <col min="1" max="1" width="5.453125" style="8" customWidth="1"/>
    <col min="2" max="2" width="42.453125" style="165" customWidth="1"/>
    <col min="3" max="6" width="10.453125" style="165" hidden="1" customWidth="1" outlineLevel="1"/>
    <col min="7" max="7" width="10.453125" style="8" customWidth="1" collapsed="1"/>
    <col min="8" max="11" width="10.453125" style="165" customWidth="1"/>
    <col min="12" max="12" width="10.453125" style="8" customWidth="1"/>
    <col min="13" max="16" width="10.453125" style="165" customWidth="1"/>
    <col min="17" max="17" width="10.453125" style="8" customWidth="1"/>
    <col min="18" max="18" width="10.453125" style="165" customWidth="1"/>
    <col min="19" max="30" width="10.453125" style="8" customWidth="1"/>
    <col min="31" max="16384" width="9.1796875" style="8"/>
  </cols>
  <sheetData>
    <row r="1" spans="2:18" ht="15" customHeight="1">
      <c r="B1" s="164"/>
    </row>
    <row r="2" spans="2:18" ht="15" customHeight="1">
      <c r="B2" s="164"/>
    </row>
    <row r="3" spans="2:18" ht="15" customHeight="1">
      <c r="B3" s="164"/>
    </row>
    <row r="4" spans="2:18" ht="15" customHeight="1">
      <c r="B4" s="164"/>
    </row>
    <row r="5" spans="2:18" s="3" customFormat="1" ht="15" customHeight="1">
      <c r="B5" s="166" t="s">
        <v>40</v>
      </c>
      <c r="C5" s="167"/>
      <c r="D5" s="167"/>
      <c r="E5" s="167"/>
      <c r="F5" s="167"/>
      <c r="G5" s="4" t="s">
        <v>53</v>
      </c>
      <c r="H5" s="167"/>
      <c r="I5" s="167"/>
      <c r="J5" s="167"/>
      <c r="K5" s="167"/>
      <c r="M5" s="167"/>
      <c r="N5" s="167"/>
      <c r="O5" s="167"/>
      <c r="P5" s="167"/>
      <c r="R5" s="167"/>
    </row>
    <row r="6" spans="2:18" s="3" customFormat="1" ht="15" customHeight="1">
      <c r="B6" s="140" t="s">
        <v>41</v>
      </c>
      <c r="C6" s="141"/>
      <c r="D6" s="141"/>
      <c r="E6" s="141"/>
      <c r="F6" s="141"/>
      <c r="G6" s="65"/>
      <c r="H6" s="141"/>
      <c r="I6" s="141"/>
      <c r="J6" s="141"/>
      <c r="K6" s="141"/>
      <c r="L6" s="65"/>
      <c r="M6" s="141"/>
      <c r="N6" s="141"/>
      <c r="O6" s="141"/>
      <c r="P6" s="141"/>
      <c r="Q6" s="65"/>
      <c r="R6" s="141"/>
    </row>
    <row r="7" spans="2:18" ht="15" customHeight="1">
      <c r="B7" s="165" t="s">
        <v>165</v>
      </c>
    </row>
    <row r="8" spans="2:18" ht="15" customHeight="1">
      <c r="C8" s="10"/>
      <c r="D8" s="10"/>
      <c r="E8" s="10"/>
      <c r="F8" s="10"/>
      <c r="G8" s="9" t="s">
        <v>195</v>
      </c>
      <c r="H8" s="10" t="s">
        <v>83</v>
      </c>
      <c r="I8" s="10" t="s">
        <v>84</v>
      </c>
      <c r="J8" s="10" t="s">
        <v>85</v>
      </c>
      <c r="K8" s="10" t="s">
        <v>86</v>
      </c>
      <c r="L8" s="9" t="s">
        <v>48</v>
      </c>
      <c r="M8" s="10" t="s">
        <v>87</v>
      </c>
      <c r="N8" s="10" t="s">
        <v>88</v>
      </c>
      <c r="O8" s="10" t="s">
        <v>89</v>
      </c>
      <c r="P8" s="10" t="s">
        <v>90</v>
      </c>
      <c r="Q8" s="9" t="s">
        <v>91</v>
      </c>
      <c r="R8" s="10" t="s">
        <v>168</v>
      </c>
    </row>
    <row r="9" spans="2:18" ht="15" customHeight="1">
      <c r="G9" s="69"/>
      <c r="L9" s="69"/>
      <c r="Q9" s="69"/>
    </row>
    <row r="10" spans="2:18" s="124" customFormat="1" ht="15" hidden="1" customHeight="1">
      <c r="B10" s="168" t="s">
        <v>34</v>
      </c>
      <c r="C10" s="169"/>
      <c r="D10" s="169"/>
      <c r="E10" s="169"/>
      <c r="F10" s="169"/>
      <c r="G10" s="170">
        <v>174760</v>
      </c>
      <c r="H10" s="169">
        <v>46757</v>
      </c>
      <c r="I10" s="169">
        <v>54013</v>
      </c>
      <c r="J10" s="169">
        <v>59121</v>
      </c>
      <c r="K10" s="169">
        <v>60210</v>
      </c>
      <c r="L10" s="170">
        <f>SUM(H10:K10)</f>
        <v>220101</v>
      </c>
      <c r="M10" s="169">
        <v>62471</v>
      </c>
      <c r="N10" s="169">
        <v>64812</v>
      </c>
      <c r="O10" s="169">
        <v>80021</v>
      </c>
      <c r="P10" s="169">
        <v>78316</v>
      </c>
      <c r="Q10" s="170">
        <f>SUM(M10:P10)</f>
        <v>285620</v>
      </c>
      <c r="R10" s="169">
        <f>'Income Statement'!N9</f>
        <v>82511</v>
      </c>
    </row>
    <row r="11" spans="2:18" s="124" customFormat="1" ht="15" hidden="1" customHeight="1" outlineLevel="1">
      <c r="B11" s="165"/>
      <c r="C11" s="165"/>
      <c r="D11" s="165"/>
      <c r="E11" s="165"/>
      <c r="F11" s="165"/>
      <c r="G11" s="69"/>
      <c r="H11" s="165"/>
      <c r="I11" s="165"/>
      <c r="J11" s="165"/>
      <c r="K11" s="165"/>
      <c r="L11" s="69"/>
      <c r="M11" s="165"/>
      <c r="N11" s="165"/>
      <c r="O11" s="165"/>
      <c r="P11" s="165"/>
      <c r="Q11" s="69"/>
      <c r="R11" s="165"/>
    </row>
    <row r="12" spans="2:18" s="124" customFormat="1" ht="15" hidden="1" customHeight="1" outlineLevel="1">
      <c r="B12" s="165" t="s">
        <v>35</v>
      </c>
      <c r="C12" s="171"/>
      <c r="D12" s="171"/>
      <c r="E12" s="171"/>
      <c r="F12" s="171"/>
      <c r="G12" s="125">
        <v>74784</v>
      </c>
      <c r="H12" s="171">
        <v>22696</v>
      </c>
      <c r="I12" s="171">
        <v>30004</v>
      </c>
      <c r="J12" s="171">
        <v>34595</v>
      </c>
      <c r="K12" s="171">
        <v>36410</v>
      </c>
      <c r="L12" s="125">
        <f>SUM(H12:K12)</f>
        <v>123705</v>
      </c>
      <c r="M12" s="171">
        <v>38817</v>
      </c>
      <c r="N12" s="171">
        <v>40346</v>
      </c>
      <c r="O12" s="171">
        <v>45183</v>
      </c>
      <c r="P12" s="171">
        <v>40556</v>
      </c>
      <c r="Q12" s="125">
        <f>SUM(M12:P12)</f>
        <v>164902</v>
      </c>
      <c r="R12" s="171">
        <f>'Income Statement'!N12</f>
        <v>46085</v>
      </c>
    </row>
    <row r="13" spans="2:18" s="124" customFormat="1" ht="15" hidden="1" customHeight="1" outlineLevel="1">
      <c r="B13" s="172" t="s">
        <v>0</v>
      </c>
      <c r="C13" s="165"/>
      <c r="D13" s="165"/>
      <c r="E13" s="165"/>
      <c r="F13" s="165"/>
      <c r="G13" s="173">
        <f t="shared" ref="G13:P13" si="0">G12/G10</f>
        <v>0.42792401007095443</v>
      </c>
      <c r="H13" s="174">
        <f t="shared" si="0"/>
        <v>0.48540325512757448</v>
      </c>
      <c r="I13" s="174">
        <f t="shared" si="0"/>
        <v>0.55549589913539332</v>
      </c>
      <c r="J13" s="174">
        <f t="shared" si="0"/>
        <v>0.58515586678168496</v>
      </c>
      <c r="K13" s="174">
        <f t="shared" si="0"/>
        <v>0.6047168244477662</v>
      </c>
      <c r="L13" s="173">
        <f t="shared" si="0"/>
        <v>0.56203742827156622</v>
      </c>
      <c r="M13" s="174">
        <f t="shared" si="0"/>
        <v>0.6213603111843895</v>
      </c>
      <c r="N13" s="174">
        <f t="shared" si="0"/>
        <v>0.62250817749799425</v>
      </c>
      <c r="O13" s="174">
        <f t="shared" si="0"/>
        <v>0.56463928218842552</v>
      </c>
      <c r="P13" s="174">
        <f t="shared" si="0"/>
        <v>0.51785075846570305</v>
      </c>
      <c r="Q13" s="173">
        <f>Q12/$Q$10</f>
        <v>0.57734752468314543</v>
      </c>
      <c r="R13" s="174">
        <f>R12/R10</f>
        <v>0.55853158972743033</v>
      </c>
    </row>
    <row r="14" spans="2:18" s="124" customFormat="1" ht="15" hidden="1" customHeight="1" outlineLevel="1">
      <c r="B14" s="175" t="s">
        <v>1</v>
      </c>
      <c r="C14" s="165"/>
      <c r="D14" s="165"/>
      <c r="E14" s="165"/>
      <c r="F14" s="165"/>
      <c r="G14" s="176"/>
      <c r="H14" s="165"/>
      <c r="I14" s="165"/>
      <c r="J14" s="165"/>
      <c r="K14" s="165"/>
      <c r="L14" s="176"/>
      <c r="M14" s="165"/>
      <c r="N14" s="165"/>
      <c r="O14" s="165"/>
      <c r="P14" s="165"/>
      <c r="Q14" s="176"/>
      <c r="R14" s="165"/>
    </row>
    <row r="15" spans="2:18" ht="15" hidden="1" customHeight="1" outlineLevel="1">
      <c r="B15" s="177" t="s">
        <v>28</v>
      </c>
      <c r="G15" s="178">
        <v>18618</v>
      </c>
      <c r="H15" s="179">
        <v>5959</v>
      </c>
      <c r="I15" s="179">
        <v>6015</v>
      </c>
      <c r="J15" s="179">
        <v>5965</v>
      </c>
      <c r="K15" s="179">
        <v>5956</v>
      </c>
      <c r="L15" s="176">
        <v>23895</v>
      </c>
      <c r="M15" s="179">
        <v>5970</v>
      </c>
      <c r="N15" s="179">
        <v>3548</v>
      </c>
      <c r="O15" s="179">
        <v>3359</v>
      </c>
      <c r="P15" s="179">
        <v>2981</v>
      </c>
      <c r="Q15" s="176">
        <f>SUM(M15:P15)</f>
        <v>15858</v>
      </c>
      <c r="R15" s="179">
        <v>3123</v>
      </c>
    </row>
    <row r="16" spans="2:18" ht="15" hidden="1" customHeight="1" outlineLevel="1">
      <c r="B16" s="177" t="s">
        <v>11</v>
      </c>
      <c r="G16" s="178">
        <v>4318</v>
      </c>
      <c r="H16" s="179">
        <v>637.49643999999989</v>
      </c>
      <c r="I16" s="179">
        <v>653.84152999999969</v>
      </c>
      <c r="J16" s="179">
        <v>673.43476999999962</v>
      </c>
      <c r="K16" s="179">
        <v>686.99850999999978</v>
      </c>
      <c r="L16" s="176">
        <v>2651.4712500000001</v>
      </c>
      <c r="M16" s="179">
        <v>712</v>
      </c>
      <c r="N16" s="179">
        <v>781.88605999999993</v>
      </c>
      <c r="O16" s="179">
        <v>1052</v>
      </c>
      <c r="P16" s="179">
        <v>2163</v>
      </c>
      <c r="Q16" s="176">
        <f>SUM(M16:P16)</f>
        <v>4708.8860599999998</v>
      </c>
      <c r="R16" s="179">
        <v>755</v>
      </c>
    </row>
    <row r="17" spans="2:18" ht="15" hidden="1" customHeight="1" outlineLevel="1">
      <c r="B17" s="180" t="s">
        <v>26</v>
      </c>
      <c r="C17" s="141"/>
      <c r="D17" s="141"/>
      <c r="E17" s="141"/>
      <c r="F17" s="141"/>
      <c r="G17" s="181">
        <v>0</v>
      </c>
      <c r="H17" s="182">
        <v>0</v>
      </c>
      <c r="I17" s="182">
        <v>0</v>
      </c>
      <c r="J17" s="182">
        <v>0</v>
      </c>
      <c r="K17" s="182">
        <v>0</v>
      </c>
      <c r="L17" s="181">
        <v>0</v>
      </c>
      <c r="M17" s="182">
        <v>0</v>
      </c>
      <c r="N17" s="182">
        <v>0</v>
      </c>
      <c r="O17" s="182">
        <v>1527</v>
      </c>
      <c r="P17" s="182">
        <v>1445</v>
      </c>
      <c r="Q17" s="181">
        <f>SUM(M17:P17)</f>
        <v>2972</v>
      </c>
      <c r="R17" s="182">
        <v>1487</v>
      </c>
    </row>
    <row r="18" spans="2:18" ht="15" hidden="1" customHeight="1" outlineLevel="1">
      <c r="B18" s="168" t="s">
        <v>2</v>
      </c>
      <c r="C18" s="183"/>
      <c r="D18" s="183"/>
      <c r="E18" s="183"/>
      <c r="F18" s="183"/>
      <c r="G18" s="184">
        <v>97720</v>
      </c>
      <c r="H18" s="183">
        <v>29292.496439999999</v>
      </c>
      <c r="I18" s="183">
        <v>36672.841529999998</v>
      </c>
      <c r="J18" s="183">
        <v>41233.43477</v>
      </c>
      <c r="K18" s="183">
        <v>43052.598510000003</v>
      </c>
      <c r="L18" s="184">
        <f>SUM(H18:K18)</f>
        <v>150251.37125</v>
      </c>
      <c r="M18" s="183">
        <v>45499</v>
      </c>
      <c r="N18" s="183">
        <v>44675.886059999997</v>
      </c>
      <c r="O18" s="183">
        <v>51121</v>
      </c>
      <c r="P18" s="183">
        <f>P12+P15+P16+P17</f>
        <v>47145</v>
      </c>
      <c r="Q18" s="184">
        <f>SUM(M18:P18)</f>
        <v>188440.88605999999</v>
      </c>
      <c r="R18" s="183">
        <f>R12+R15+R16+R17</f>
        <v>51450</v>
      </c>
    </row>
    <row r="19" spans="2:18" ht="15" hidden="1" customHeight="1" outlineLevel="1">
      <c r="B19" s="172" t="s">
        <v>95</v>
      </c>
      <c r="C19" s="174"/>
      <c r="D19" s="174"/>
      <c r="E19" s="174"/>
      <c r="F19" s="174"/>
      <c r="G19" s="185">
        <f>G18/G10</f>
        <v>0.55916685740444039</v>
      </c>
      <c r="H19" s="174">
        <v>0.62648365891738134</v>
      </c>
      <c r="I19" s="174">
        <v>0.67896324088645321</v>
      </c>
      <c r="J19" s="174">
        <v>0.69744142977960455</v>
      </c>
      <c r="K19" s="174">
        <v>0.71504730958312568</v>
      </c>
      <c r="L19" s="173">
        <v>0.6826491985497567</v>
      </c>
      <c r="M19" s="174">
        <v>0.72831180067551338</v>
      </c>
      <c r="N19" s="174">
        <v>0.68931503517867054</v>
      </c>
      <c r="O19" s="174">
        <v>0.63884480323914972</v>
      </c>
      <c r="P19" s="174">
        <f>P18/P10</f>
        <v>0.6019842688594923</v>
      </c>
      <c r="Q19" s="173">
        <f>Q18/$Q$10</f>
        <v>0.6597608222813528</v>
      </c>
      <c r="R19" s="174">
        <f>R18/R10</f>
        <v>0.62355322320660278</v>
      </c>
    </row>
    <row r="20" spans="2:18" ht="15" hidden="1" customHeight="1" outlineLevel="1">
      <c r="G20" s="176"/>
      <c r="L20" s="176"/>
      <c r="Q20" s="176"/>
    </row>
    <row r="21" spans="2:18" ht="15" hidden="1" customHeight="1" outlineLevel="1">
      <c r="B21" s="165" t="s">
        <v>36</v>
      </c>
      <c r="C21" s="171"/>
      <c r="D21" s="171"/>
      <c r="E21" s="171"/>
      <c r="F21" s="171"/>
      <c r="G21" s="125">
        <v>49367</v>
      </c>
      <c r="H21" s="171">
        <v>14840</v>
      </c>
      <c r="I21" s="171">
        <v>15599</v>
      </c>
      <c r="J21" s="171">
        <v>14311</v>
      </c>
      <c r="K21" s="171">
        <v>15963</v>
      </c>
      <c r="L21" s="125">
        <f>SUM(H21:K21)</f>
        <v>60713</v>
      </c>
      <c r="M21" s="171">
        <v>16970</v>
      </c>
      <c r="N21" s="171">
        <v>16940</v>
      </c>
      <c r="O21" s="171">
        <v>20469</v>
      </c>
      <c r="P21" s="171">
        <v>31318</v>
      </c>
      <c r="Q21" s="125">
        <f>SUM(M21:P21)</f>
        <v>85697</v>
      </c>
      <c r="R21" s="171">
        <f>'Income Statement'!N16</f>
        <v>23722</v>
      </c>
    </row>
    <row r="22" spans="2:18" ht="15" hidden="1" customHeight="1" outlineLevel="1">
      <c r="B22" s="172" t="s">
        <v>0</v>
      </c>
      <c r="G22" s="173">
        <f t="shared" ref="G22:P22" si="1">G21/G$10</f>
        <v>0.28248455024032959</v>
      </c>
      <c r="H22" s="186">
        <f t="shared" si="1"/>
        <v>0.31738563209786769</v>
      </c>
      <c r="I22" s="186">
        <f t="shared" si="1"/>
        <v>0.28880084424120117</v>
      </c>
      <c r="J22" s="186">
        <f t="shared" si="1"/>
        <v>0.24206288797550785</v>
      </c>
      <c r="K22" s="186">
        <f t="shared" si="1"/>
        <v>0.26512207274539112</v>
      </c>
      <c r="L22" s="173">
        <f t="shared" si="1"/>
        <v>0.27584154547230588</v>
      </c>
      <c r="M22" s="186">
        <f t="shared" si="1"/>
        <v>0.27164604376430662</v>
      </c>
      <c r="N22" s="186">
        <f t="shared" si="1"/>
        <v>0.26137135098438563</v>
      </c>
      <c r="O22" s="186">
        <f t="shared" si="1"/>
        <v>0.25579535371964857</v>
      </c>
      <c r="P22" s="186">
        <f t="shared" si="1"/>
        <v>0.39989274222381122</v>
      </c>
      <c r="Q22" s="173">
        <f>Q21/Q$10</f>
        <v>0.30003851270919402</v>
      </c>
      <c r="R22" s="186">
        <f t="shared" ref="R22" si="2">R21/R$10</f>
        <v>0.28750106046466534</v>
      </c>
    </row>
    <row r="23" spans="2:18" ht="15" hidden="1" customHeight="1" outlineLevel="1">
      <c r="B23" s="175" t="s">
        <v>1</v>
      </c>
      <c r="G23" s="176"/>
      <c r="L23" s="176"/>
      <c r="Q23" s="176"/>
    </row>
    <row r="24" spans="2:18" ht="15" hidden="1" customHeight="1" outlineLevel="1">
      <c r="B24" s="180" t="s">
        <v>11</v>
      </c>
      <c r="C24" s="141"/>
      <c r="D24" s="141"/>
      <c r="E24" s="141"/>
      <c r="F24" s="141"/>
      <c r="G24" s="181">
        <v>10513.23739</v>
      </c>
      <c r="H24" s="187">
        <v>3693</v>
      </c>
      <c r="I24" s="188">
        <v>3636</v>
      </c>
      <c r="J24" s="188">
        <v>3177</v>
      </c>
      <c r="K24" s="189">
        <v>5138</v>
      </c>
      <c r="L24" s="181">
        <f>SUM(H24:K24)</f>
        <v>15644</v>
      </c>
      <c r="M24" s="190">
        <v>4341</v>
      </c>
      <c r="N24" s="190">
        <v>3745.0765100000003</v>
      </c>
      <c r="O24" s="190">
        <v>5945</v>
      </c>
      <c r="P24" s="190">
        <v>14193</v>
      </c>
      <c r="Q24" s="181">
        <f>SUM(M24:P24)</f>
        <v>28224.076509999999</v>
      </c>
      <c r="R24" s="190">
        <v>4451</v>
      </c>
    </row>
    <row r="25" spans="2:18" s="82" customFormat="1" ht="15" hidden="1" customHeight="1" outlineLevel="1">
      <c r="B25" s="168" t="s">
        <v>3</v>
      </c>
      <c r="C25" s="183"/>
      <c r="D25" s="183"/>
      <c r="E25" s="183"/>
      <c r="F25" s="183"/>
      <c r="G25" s="184">
        <f>G21-G24</f>
        <v>38853.762609999998</v>
      </c>
      <c r="H25" s="169">
        <v>11147</v>
      </c>
      <c r="I25" s="169">
        <v>11963.10694</v>
      </c>
      <c r="J25" s="169">
        <v>11134.19008</v>
      </c>
      <c r="K25" s="169">
        <v>10825.166950000001</v>
      </c>
      <c r="L25" s="184">
        <f>SUM(H25:K25)</f>
        <v>45069.463969999997</v>
      </c>
      <c r="M25" s="169">
        <v>12629</v>
      </c>
      <c r="N25" s="169">
        <v>13194.923489999999</v>
      </c>
      <c r="O25" s="169">
        <v>14524</v>
      </c>
      <c r="P25" s="169">
        <f>P21-P24</f>
        <v>17125</v>
      </c>
      <c r="Q25" s="184">
        <f>SUM(M25:P25)</f>
        <v>57472.923490000001</v>
      </c>
      <c r="R25" s="169">
        <f>R21-R24</f>
        <v>19271</v>
      </c>
    </row>
    <row r="26" spans="2:18" ht="15" hidden="1" customHeight="1" outlineLevel="1">
      <c r="B26" s="172" t="s">
        <v>95</v>
      </c>
      <c r="G26" s="173">
        <v>0.23788367894050857</v>
      </c>
      <c r="H26" s="174">
        <v>0.23840863785101701</v>
      </c>
      <c r="I26" s="174">
        <v>0.22148939958898783</v>
      </c>
      <c r="J26" s="174">
        <v>0.18833223524635917</v>
      </c>
      <c r="K26" s="174">
        <v>0.17979350523168908</v>
      </c>
      <c r="L26" s="173">
        <v>0.20477115801382095</v>
      </c>
      <c r="M26" s="174">
        <v>0.20214567415280688</v>
      </c>
      <c r="N26" s="174">
        <v>0.20358766108128123</v>
      </c>
      <c r="O26" s="174">
        <v>0.18150235563164668</v>
      </c>
      <c r="P26" s="174">
        <f>P25/$P$10</f>
        <v>0.21866540681342256</v>
      </c>
      <c r="Q26" s="173">
        <f>Q25/$Q$10</f>
        <v>0.20122163535466706</v>
      </c>
      <c r="R26" s="174">
        <f>R25/R10</f>
        <v>0.23355673788949352</v>
      </c>
    </row>
    <row r="27" spans="2:18" ht="15" hidden="1" customHeight="1" outlineLevel="1">
      <c r="G27" s="176"/>
      <c r="L27" s="176"/>
      <c r="Q27" s="176"/>
    </row>
    <row r="28" spans="2:18" s="3" customFormat="1" ht="15" hidden="1" customHeight="1" outlineLevel="1">
      <c r="B28" s="167" t="s">
        <v>37</v>
      </c>
      <c r="C28" s="171"/>
      <c r="D28" s="171"/>
      <c r="E28" s="171"/>
      <c r="F28" s="171"/>
      <c r="G28" s="125">
        <v>59258</v>
      </c>
      <c r="H28" s="171">
        <v>24091</v>
      </c>
      <c r="I28" s="171">
        <v>25981</v>
      </c>
      <c r="J28" s="171">
        <v>27832</v>
      </c>
      <c r="K28" s="171">
        <v>30735</v>
      </c>
      <c r="L28" s="125">
        <f>SUM(H28:K28)</f>
        <v>108639</v>
      </c>
      <c r="M28" s="171">
        <v>33323</v>
      </c>
      <c r="N28" s="171">
        <v>35940</v>
      </c>
      <c r="O28" s="171">
        <v>40054</v>
      </c>
      <c r="P28" s="171">
        <v>49223</v>
      </c>
      <c r="Q28" s="125">
        <f>SUM(M28:P28)</f>
        <v>158540</v>
      </c>
      <c r="R28" s="171">
        <f>'Income Statement'!N17</f>
        <v>43144</v>
      </c>
    </row>
    <row r="29" spans="2:18" s="3" customFormat="1" ht="15" hidden="1" customHeight="1" outlineLevel="1">
      <c r="B29" s="191" t="s">
        <v>0</v>
      </c>
      <c r="C29" s="167"/>
      <c r="D29" s="167"/>
      <c r="E29" s="167"/>
      <c r="F29" s="167"/>
      <c r="G29" s="173">
        <f t="shared" ref="G29" si="3">G28/G$10</f>
        <v>0.33908216983291373</v>
      </c>
      <c r="H29" s="186">
        <f t="shared" ref="H29" si="4">H28/H$10</f>
        <v>0.51523836003165302</v>
      </c>
      <c r="I29" s="186">
        <f t="shared" ref="I29" si="5">I28/I$10</f>
        <v>0.48101383000388798</v>
      </c>
      <c r="J29" s="186">
        <f t="shared" ref="J29" si="6">J28/J$10</f>
        <v>0.47076334974036299</v>
      </c>
      <c r="K29" s="186">
        <f t="shared" ref="K29" si="7">K28/K$10</f>
        <v>0.51046337817638265</v>
      </c>
      <c r="L29" s="173">
        <f t="shared" ref="L29" si="8">L28/L$10</f>
        <v>0.493587035043003</v>
      </c>
      <c r="M29" s="186">
        <f t="shared" ref="M29" si="9">M28/M$10</f>
        <v>0.5334155047942245</v>
      </c>
      <c r="N29" s="186">
        <f t="shared" ref="N29" si="10">N28/N$10</f>
        <v>0.55452693945565634</v>
      </c>
      <c r="O29" s="186">
        <f t="shared" ref="O29" si="11">O28/O$10</f>
        <v>0.50054360730308289</v>
      </c>
      <c r="P29" s="186">
        <f t="shared" ref="P29" si="12">P28/P$10</f>
        <v>0.62851779968333421</v>
      </c>
      <c r="Q29" s="173">
        <f>Q28/Q$10</f>
        <v>0.55507317414746871</v>
      </c>
      <c r="R29" s="186">
        <f t="shared" ref="R29" si="13">R28/R$10</f>
        <v>0.52288785737659216</v>
      </c>
    </row>
    <row r="30" spans="2:18" s="3" customFormat="1" ht="15" hidden="1" customHeight="1" outlineLevel="1">
      <c r="B30" s="192" t="s">
        <v>1</v>
      </c>
      <c r="C30" s="167"/>
      <c r="D30" s="167"/>
      <c r="E30" s="167"/>
      <c r="F30" s="167"/>
      <c r="G30" s="176"/>
      <c r="H30" s="167"/>
      <c r="I30" s="167"/>
      <c r="J30" s="167"/>
      <c r="K30" s="167"/>
      <c r="L30" s="176"/>
      <c r="M30" s="167"/>
      <c r="N30" s="167"/>
      <c r="O30" s="167"/>
      <c r="P30" s="167"/>
      <c r="Q30" s="176"/>
      <c r="R30" s="167"/>
    </row>
    <row r="31" spans="2:18" s="3" customFormat="1" ht="15" hidden="1" customHeight="1" outlineLevel="1">
      <c r="B31" s="180" t="s">
        <v>11</v>
      </c>
      <c r="C31" s="141"/>
      <c r="D31" s="141"/>
      <c r="E31" s="141"/>
      <c r="F31" s="141"/>
      <c r="G31" s="181">
        <v>7493</v>
      </c>
      <c r="H31" s="190">
        <v>5454.3092300000017</v>
      </c>
      <c r="I31" s="190">
        <v>5729.9360000000042</v>
      </c>
      <c r="J31" s="190">
        <v>6250.7235899999996</v>
      </c>
      <c r="K31" s="190">
        <v>5946.3980000000001</v>
      </c>
      <c r="L31" s="181">
        <f>SUM(H31:K31)</f>
        <v>23381.366820000007</v>
      </c>
      <c r="M31" s="190">
        <v>9920.1499000000003</v>
      </c>
      <c r="N31" s="190">
        <v>9854.063199999995</v>
      </c>
      <c r="O31" s="190">
        <v>9460</v>
      </c>
      <c r="P31" s="190">
        <v>14736</v>
      </c>
      <c r="Q31" s="181">
        <f>SUM(M31:P31)</f>
        <v>43970.213099999994</v>
      </c>
      <c r="R31" s="190">
        <v>8920</v>
      </c>
    </row>
    <row r="32" spans="2:18" s="106" customFormat="1" ht="15" hidden="1" customHeight="1" outlineLevel="1">
      <c r="B32" s="193" t="s">
        <v>4</v>
      </c>
      <c r="C32" s="194"/>
      <c r="D32" s="194"/>
      <c r="E32" s="194"/>
      <c r="F32" s="194"/>
      <c r="G32" s="170">
        <f>G28-G31</f>
        <v>51765</v>
      </c>
      <c r="H32" s="194">
        <v>18636.690769999997</v>
      </c>
      <c r="I32" s="194">
        <v>20251.063999999995</v>
      </c>
      <c r="J32" s="194">
        <v>21581.276409999999</v>
      </c>
      <c r="K32" s="194">
        <v>24788.601999999999</v>
      </c>
      <c r="L32" s="170">
        <f>SUM(H32:K32)</f>
        <v>85257.63317999999</v>
      </c>
      <c r="M32" s="194">
        <v>23402.8501</v>
      </c>
      <c r="N32" s="194">
        <v>26085.936800000003</v>
      </c>
      <c r="O32" s="194">
        <v>30594</v>
      </c>
      <c r="P32" s="194">
        <f>P28-P31</f>
        <v>34487</v>
      </c>
      <c r="Q32" s="170">
        <f>SUM(M32:P32)</f>
        <v>114569.78690000001</v>
      </c>
      <c r="R32" s="194">
        <f>R28-R31</f>
        <v>34224</v>
      </c>
    </row>
    <row r="33" spans="2:18" s="3" customFormat="1" ht="15" hidden="1" customHeight="1" outlineLevel="1">
      <c r="B33" s="191" t="s">
        <v>95</v>
      </c>
      <c r="C33" s="167"/>
      <c r="D33" s="167"/>
      <c r="E33" s="167"/>
      <c r="F33" s="167"/>
      <c r="G33" s="173">
        <f t="shared" ref="G33" si="14">G32/G$10</f>
        <v>0.29620622568093385</v>
      </c>
      <c r="H33" s="186">
        <f t="shared" ref="H33" si="15">H32/H$10</f>
        <v>0.39858611052890469</v>
      </c>
      <c r="I33" s="186">
        <f t="shared" ref="I33" si="16">I32/I$10</f>
        <v>0.37492944291189151</v>
      </c>
      <c r="J33" s="186">
        <f t="shared" ref="J33" si="17">J32/J$10</f>
        <v>0.36503571336750051</v>
      </c>
      <c r="K33" s="186">
        <f t="shared" ref="K33" si="18">K32/K$10</f>
        <v>0.41170240823783422</v>
      </c>
      <c r="L33" s="173">
        <f t="shared" ref="L33" si="19">L32/L$10</f>
        <v>0.38735686425777255</v>
      </c>
      <c r="M33" s="186">
        <f t="shared" ref="M33" si="20">M32/M$10</f>
        <v>0.37461942501320611</v>
      </c>
      <c r="N33" s="186">
        <f t="shared" ref="N33" si="21">N32/N$10</f>
        <v>0.40248621860149358</v>
      </c>
      <c r="O33" s="186">
        <f t="shared" ref="O33" si="22">O32/O$10</f>
        <v>0.38232463978205722</v>
      </c>
      <c r="P33" s="186">
        <f t="shared" ref="P33" si="23">P32/P$10</f>
        <v>0.44035701516931408</v>
      </c>
      <c r="Q33" s="173">
        <f>Q32/Q$10</f>
        <v>0.40112662593655907</v>
      </c>
      <c r="R33" s="186">
        <f t="shared" ref="R33" si="24">R32/R$10</f>
        <v>0.41478105949509764</v>
      </c>
    </row>
    <row r="34" spans="2:18" s="3" customFormat="1" ht="15" hidden="1" customHeight="1" outlineLevel="1">
      <c r="B34" s="191"/>
      <c r="C34" s="167"/>
      <c r="D34" s="167"/>
      <c r="E34" s="167"/>
      <c r="F34" s="167"/>
      <c r="G34" s="173"/>
      <c r="H34" s="186"/>
      <c r="I34" s="186"/>
      <c r="J34" s="186"/>
      <c r="K34" s="186"/>
      <c r="L34" s="173"/>
      <c r="M34" s="186"/>
      <c r="N34" s="186"/>
      <c r="O34" s="186"/>
      <c r="P34" s="186"/>
      <c r="Q34" s="173"/>
      <c r="R34" s="186"/>
    </row>
    <row r="35" spans="2:18" s="3" customFormat="1" ht="15" hidden="1" customHeight="1" outlineLevel="1">
      <c r="B35" s="167" t="s">
        <v>38</v>
      </c>
      <c r="C35" s="171"/>
      <c r="D35" s="171"/>
      <c r="E35" s="171"/>
      <c r="F35" s="171"/>
      <c r="G35" s="125">
        <v>92898.309739999953</v>
      </c>
      <c r="H35" s="171">
        <v>23587</v>
      </c>
      <c r="I35" s="171">
        <v>23724</v>
      </c>
      <c r="J35" s="171">
        <v>20929</v>
      </c>
      <c r="K35" s="171">
        <v>16914</v>
      </c>
      <c r="L35" s="125">
        <f>SUM(H35:K35)</f>
        <v>85154</v>
      </c>
      <c r="M35" s="171">
        <v>18125</v>
      </c>
      <c r="N35" s="171">
        <v>25176</v>
      </c>
      <c r="O35" s="171">
        <v>27828</v>
      </c>
      <c r="P35" s="171">
        <v>27749</v>
      </c>
      <c r="Q35" s="125">
        <f>SUM(M35:P35)</f>
        <v>98878</v>
      </c>
      <c r="R35" s="171">
        <f>'Income Statement'!N18</f>
        <v>25318</v>
      </c>
    </row>
    <row r="36" spans="2:18" s="3" customFormat="1" ht="15" hidden="1" customHeight="1" outlineLevel="1">
      <c r="B36" s="191" t="s">
        <v>0</v>
      </c>
      <c r="C36" s="167"/>
      <c r="D36" s="167"/>
      <c r="E36" s="167"/>
      <c r="F36" s="167"/>
      <c r="G36" s="173">
        <f t="shared" ref="G36" si="25">G35/G$10</f>
        <v>0.53157650343327967</v>
      </c>
      <c r="H36" s="186">
        <f t="shared" ref="H36" si="26">H35/H$10</f>
        <v>0.50445922535663112</v>
      </c>
      <c r="I36" s="186">
        <f t="shared" ref="I36" si="27">I35/I$10</f>
        <v>0.43922759335715478</v>
      </c>
      <c r="J36" s="186">
        <f t="shared" ref="J36" si="28">J35/J$10</f>
        <v>0.35400280780095061</v>
      </c>
      <c r="K36" s="186">
        <f t="shared" ref="K36" si="29">K35/K$10</f>
        <v>0.28091679123069258</v>
      </c>
      <c r="L36" s="173">
        <f t="shared" ref="L36" si="30">L35/L$10</f>
        <v>0.38688602050876642</v>
      </c>
      <c r="M36" s="186">
        <f t="shared" ref="M36" si="31">M35/M$10</f>
        <v>0.29013462246482369</v>
      </c>
      <c r="N36" s="186">
        <f t="shared" ref="N36" si="32">N35/N$10</f>
        <v>0.38844658396593224</v>
      </c>
      <c r="O36" s="186">
        <f t="shared" ref="O36" si="33">O35/O$10</f>
        <v>0.34775871333774883</v>
      </c>
      <c r="P36" s="186">
        <f t="shared" ref="P36" si="34">P35/P$10</f>
        <v>0.35432095612646203</v>
      </c>
      <c r="Q36" s="173">
        <f>Q35/Q$10</f>
        <v>0.34618724178979066</v>
      </c>
      <c r="R36" s="186">
        <f t="shared" ref="R36" si="35">R35/R$10</f>
        <v>0.30684393596005383</v>
      </c>
    </row>
    <row r="37" spans="2:18" s="3" customFormat="1" ht="15" hidden="1" customHeight="1" outlineLevel="1">
      <c r="B37" s="192" t="s">
        <v>1</v>
      </c>
      <c r="C37" s="167"/>
      <c r="D37" s="167"/>
      <c r="E37" s="167"/>
      <c r="F37" s="167"/>
      <c r="G37" s="176"/>
      <c r="H37" s="167"/>
      <c r="I37" s="167"/>
      <c r="J37" s="167"/>
      <c r="K37" s="167"/>
      <c r="L37" s="176"/>
      <c r="M37" s="167"/>
      <c r="N37" s="167"/>
      <c r="O37" s="167"/>
      <c r="P37" s="167"/>
      <c r="Q37" s="176"/>
      <c r="R37" s="167"/>
    </row>
    <row r="38" spans="2:18" s="3" customFormat="1" ht="15" hidden="1" customHeight="1" outlineLevel="1">
      <c r="B38" s="177" t="s">
        <v>11</v>
      </c>
      <c r="C38" s="167"/>
      <c r="D38" s="167"/>
      <c r="E38" s="167"/>
      <c r="F38" s="167"/>
      <c r="G38" s="176">
        <v>17470.519759999992</v>
      </c>
      <c r="H38" s="195">
        <v>2616</v>
      </c>
      <c r="I38" s="195">
        <v>3134.1282299999998</v>
      </c>
      <c r="J38" s="195">
        <v>3189.7097500000009</v>
      </c>
      <c r="K38" s="195">
        <v>2251.7584100000017</v>
      </c>
      <c r="L38" s="176">
        <f>SUM(H38:K38)</f>
        <v>11191.596390000002</v>
      </c>
      <c r="M38" s="195">
        <v>2824</v>
      </c>
      <c r="N38" s="195">
        <v>3286.4592899999998</v>
      </c>
      <c r="O38" s="195">
        <v>9625</v>
      </c>
      <c r="P38" s="195">
        <v>10083</v>
      </c>
      <c r="Q38" s="176">
        <f>SUM(M38:P38)</f>
        <v>25818.459289999999</v>
      </c>
      <c r="R38" s="195">
        <v>4504</v>
      </c>
    </row>
    <row r="39" spans="2:18" s="3" customFormat="1" ht="15" hidden="1" customHeight="1" outlineLevel="1">
      <c r="B39" s="177" t="s">
        <v>98</v>
      </c>
      <c r="C39" s="167"/>
      <c r="D39" s="167"/>
      <c r="E39" s="167"/>
      <c r="F39" s="167"/>
      <c r="G39" s="176">
        <v>8639.0499999999975</v>
      </c>
      <c r="H39" s="195">
        <f>H50</f>
        <v>7119</v>
      </c>
      <c r="I39" s="195">
        <f t="shared" ref="I39:K39" si="36">I50</f>
        <v>5453</v>
      </c>
      <c r="J39" s="195">
        <f t="shared" si="36"/>
        <v>5214.1000000000004</v>
      </c>
      <c r="K39" s="195">
        <f t="shared" si="36"/>
        <v>0</v>
      </c>
      <c r="L39" s="176">
        <f>SUM(H39:K39)</f>
        <v>17786.099999999999</v>
      </c>
      <c r="M39" s="195">
        <v>0</v>
      </c>
      <c r="N39" s="195">
        <v>2122</v>
      </c>
      <c r="O39" s="195">
        <v>700</v>
      </c>
      <c r="P39" s="195">
        <v>-705</v>
      </c>
      <c r="Q39" s="176">
        <f>SUM(M39:P39)</f>
        <v>2117</v>
      </c>
      <c r="R39" s="195">
        <v>0</v>
      </c>
    </row>
    <row r="40" spans="2:18" s="3" customFormat="1" ht="15" hidden="1" customHeight="1" outlineLevel="1">
      <c r="B40" s="180" t="s">
        <v>26</v>
      </c>
      <c r="C40" s="141"/>
      <c r="D40" s="141"/>
      <c r="E40" s="141"/>
      <c r="F40" s="141"/>
      <c r="G40" s="181">
        <v>0</v>
      </c>
      <c r="H40" s="182">
        <v>0</v>
      </c>
      <c r="I40" s="182">
        <v>0</v>
      </c>
      <c r="J40" s="182">
        <v>0</v>
      </c>
      <c r="K40" s="182">
        <v>0</v>
      </c>
      <c r="L40" s="181">
        <v>0</v>
      </c>
      <c r="M40" s="182">
        <v>0</v>
      </c>
      <c r="N40" s="182">
        <v>0</v>
      </c>
      <c r="O40" s="182">
        <v>432</v>
      </c>
      <c r="P40" s="182">
        <v>408</v>
      </c>
      <c r="Q40" s="181">
        <f>SUM(M40:P40)</f>
        <v>840</v>
      </c>
      <c r="R40" s="182">
        <v>419</v>
      </c>
    </row>
    <row r="41" spans="2:18" s="106" customFormat="1" ht="15" hidden="1" customHeight="1" outlineLevel="1">
      <c r="B41" s="193" t="s">
        <v>5</v>
      </c>
      <c r="C41" s="196"/>
      <c r="D41" s="196"/>
      <c r="E41" s="196"/>
      <c r="F41" s="197"/>
      <c r="G41" s="184">
        <f>G35-G38-G39</f>
        <v>66788.739979999955</v>
      </c>
      <c r="H41" s="198">
        <f t="shared" ref="H41:L41" si="37">H35-H38-H39</f>
        <v>13852</v>
      </c>
      <c r="I41" s="198">
        <f>I35-I38-I39-0.6</f>
        <v>15136.271770000001</v>
      </c>
      <c r="J41" s="198">
        <f t="shared" si="37"/>
        <v>12525.190249999998</v>
      </c>
      <c r="K41" s="198">
        <f t="shared" si="37"/>
        <v>14662.241589999998</v>
      </c>
      <c r="L41" s="199">
        <f t="shared" si="37"/>
        <v>56176.303609999995</v>
      </c>
      <c r="M41" s="198">
        <f t="shared" ref="M41:O41" si="38">M35-M38-M39-M40</f>
        <v>15301</v>
      </c>
      <c r="N41" s="198">
        <f t="shared" si="38"/>
        <v>19767.540710000001</v>
      </c>
      <c r="O41" s="198">
        <f t="shared" si="38"/>
        <v>17071</v>
      </c>
      <c r="P41" s="198">
        <f>P35-P38-P39-P40</f>
        <v>17963</v>
      </c>
      <c r="Q41" s="199">
        <f>Q35-Q38-Q39-Q40-1</f>
        <v>70101.540710000001</v>
      </c>
      <c r="R41" s="200">
        <f t="shared" ref="R41" si="39">R35-R38-R39-R40</f>
        <v>20395</v>
      </c>
    </row>
    <row r="42" spans="2:18" s="3" customFormat="1" ht="15" hidden="1" customHeight="1" outlineLevel="1">
      <c r="B42" s="191" t="s">
        <v>95</v>
      </c>
      <c r="C42" s="167"/>
      <c r="D42" s="167"/>
      <c r="E42" s="167"/>
      <c r="F42" s="167"/>
      <c r="G42" s="173">
        <f>G41/G$10</f>
        <v>0.38217406717784363</v>
      </c>
      <c r="H42" s="186">
        <f t="shared" ref="H42" si="40">H41/H$10</f>
        <v>0.29625510618730883</v>
      </c>
      <c r="I42" s="186">
        <f t="shared" ref="I42" si="41">I41/I$10</f>
        <v>0.28023386536574529</v>
      </c>
      <c r="J42" s="186">
        <f t="shared" ref="J42" si="42">J41/J$10</f>
        <v>0.21185687403798986</v>
      </c>
      <c r="K42" s="186">
        <f t="shared" ref="K42" si="43">K41/K$10</f>
        <v>0.24351837884072411</v>
      </c>
      <c r="L42" s="173">
        <f>L41/L$10</f>
        <v>0.25522966097382566</v>
      </c>
      <c r="M42" s="186">
        <f t="shared" ref="M42" si="44">M41/M$10</f>
        <v>0.24492964735637335</v>
      </c>
      <c r="N42" s="186">
        <f t="shared" ref="N42" si="45">N41/N$10</f>
        <v>0.30499815944578168</v>
      </c>
      <c r="O42" s="186">
        <f t="shared" ref="O42" si="46">O41/O$10</f>
        <v>0.2133315004811237</v>
      </c>
      <c r="P42" s="186">
        <f t="shared" ref="P42" si="47">P41/P$10</f>
        <v>0.22936564686654068</v>
      </c>
      <c r="Q42" s="173">
        <f>Q41/Q$10</f>
        <v>0.24543638649254254</v>
      </c>
      <c r="R42" s="186">
        <f t="shared" ref="R42" si="48">R41/R$10</f>
        <v>0.24717916399025586</v>
      </c>
    </row>
    <row r="43" spans="2:18" s="3" customFormat="1" ht="15" hidden="1" customHeight="1" outlineLevel="1">
      <c r="B43" s="167"/>
      <c r="C43" s="167"/>
      <c r="D43" s="167"/>
      <c r="E43" s="167"/>
      <c r="F43" s="167"/>
      <c r="G43" s="202"/>
      <c r="H43" s="165"/>
      <c r="I43" s="165"/>
      <c r="J43" s="165"/>
      <c r="K43" s="165"/>
      <c r="L43" s="202"/>
      <c r="M43" s="165"/>
      <c r="N43" s="165"/>
      <c r="O43" s="165"/>
      <c r="P43" s="165"/>
      <c r="Q43" s="202"/>
      <c r="R43" s="165"/>
    </row>
    <row r="44" spans="2:18" s="3" customFormat="1" ht="15" customHeight="1" collapsed="1">
      <c r="B44" s="167" t="s">
        <v>39</v>
      </c>
      <c r="C44" s="203"/>
      <c r="D44" s="203"/>
      <c r="E44" s="203"/>
      <c r="F44" s="203"/>
      <c r="G44" s="204">
        <v>-131412</v>
      </c>
      <c r="H44" s="205">
        <v>-39819</v>
      </c>
      <c r="I44" s="205">
        <v>-38133</v>
      </c>
      <c r="J44" s="205">
        <v>-27689</v>
      </c>
      <c r="K44" s="205">
        <v>-27883</v>
      </c>
      <c r="L44" s="204">
        <f>SUM(H44:K44)</f>
        <v>-133524</v>
      </c>
      <c r="M44" s="205">
        <v>-29602</v>
      </c>
      <c r="N44" s="205">
        <v>-38199</v>
      </c>
      <c r="O44" s="205">
        <v>-48211</v>
      </c>
      <c r="P44" s="205">
        <v>-82134</v>
      </c>
      <c r="Q44" s="204">
        <f>SUM(M44:P44)</f>
        <v>-198146</v>
      </c>
      <c r="R44" s="205">
        <f>'Income Statement'!N22</f>
        <v>-48375</v>
      </c>
    </row>
    <row r="45" spans="2:18" s="3" customFormat="1" ht="15" customHeight="1">
      <c r="B45" s="191" t="s">
        <v>0</v>
      </c>
      <c r="C45" s="167"/>
      <c r="D45" s="167"/>
      <c r="E45" s="167"/>
      <c r="F45" s="167"/>
      <c r="G45" s="173">
        <f t="shared" ref="G45:L45" si="49">G44/G10</f>
        <v>-0.75195696955825131</v>
      </c>
      <c r="H45" s="186">
        <f t="shared" si="49"/>
        <v>-0.85161580084265454</v>
      </c>
      <c r="I45" s="186">
        <f t="shared" si="49"/>
        <v>-0.70599670449706553</v>
      </c>
      <c r="J45" s="186">
        <f t="shared" si="49"/>
        <v>-0.46834458145159924</v>
      </c>
      <c r="K45" s="186">
        <f t="shared" si="49"/>
        <v>-0.46309583125726622</v>
      </c>
      <c r="L45" s="173">
        <f t="shared" si="49"/>
        <v>-0.60664876579388549</v>
      </c>
      <c r="M45" s="186">
        <f>M44/$P$10</f>
        <v>-0.37798151080239034</v>
      </c>
      <c r="N45" s="186">
        <f>N44/$P$10</f>
        <v>-0.48775473721844836</v>
      </c>
      <c r="O45" s="186">
        <f>O44/$P$10</f>
        <v>-0.61559579140916287</v>
      </c>
      <c r="P45" s="186">
        <f>P44/$P$10</f>
        <v>-1.0487512130343735</v>
      </c>
      <c r="Q45" s="173">
        <f>Q44/$Q$10</f>
        <v>-0.69373993417827884</v>
      </c>
      <c r="R45" s="186">
        <f>R44/R10</f>
        <v>-0.58628546496830725</v>
      </c>
    </row>
    <row r="46" spans="2:18" s="3" customFormat="1" ht="15" customHeight="1">
      <c r="B46" s="192" t="s">
        <v>1</v>
      </c>
      <c r="C46" s="167"/>
      <c r="D46" s="167"/>
      <c r="E46" s="167"/>
      <c r="F46" s="167"/>
      <c r="G46" s="176"/>
      <c r="H46" s="167"/>
      <c r="I46" s="167"/>
      <c r="J46" s="167"/>
      <c r="K46" s="167"/>
      <c r="L46" s="176"/>
      <c r="M46" s="167"/>
      <c r="N46" s="167"/>
      <c r="O46" s="167"/>
      <c r="P46" s="167"/>
      <c r="Q46" s="176"/>
      <c r="R46" s="167"/>
    </row>
    <row r="47" spans="2:18" s="3" customFormat="1" ht="15" customHeight="1">
      <c r="B47" s="206" t="s">
        <v>29</v>
      </c>
      <c r="C47" s="171"/>
      <c r="D47" s="171"/>
      <c r="E47" s="171"/>
      <c r="F47" s="171"/>
      <c r="G47" s="125">
        <f t="shared" ref="G47:R47" si="50">G15</f>
        <v>18618</v>
      </c>
      <c r="H47" s="171">
        <f t="shared" si="50"/>
        <v>5959</v>
      </c>
      <c r="I47" s="171">
        <f t="shared" si="50"/>
        <v>6015</v>
      </c>
      <c r="J47" s="171">
        <f t="shared" si="50"/>
        <v>5965</v>
      </c>
      <c r="K47" s="171">
        <f t="shared" si="50"/>
        <v>5956</v>
      </c>
      <c r="L47" s="125">
        <f t="shared" si="50"/>
        <v>23895</v>
      </c>
      <c r="M47" s="171">
        <f t="shared" si="50"/>
        <v>5970</v>
      </c>
      <c r="N47" s="171">
        <f t="shared" si="50"/>
        <v>3548</v>
      </c>
      <c r="O47" s="171">
        <f t="shared" si="50"/>
        <v>3359</v>
      </c>
      <c r="P47" s="171">
        <f t="shared" si="50"/>
        <v>2981</v>
      </c>
      <c r="Q47" s="125">
        <f t="shared" si="50"/>
        <v>15858</v>
      </c>
      <c r="R47" s="171">
        <f t="shared" si="50"/>
        <v>3123</v>
      </c>
    </row>
    <row r="48" spans="2:18" s="3" customFormat="1" ht="15" customHeight="1">
      <c r="B48" s="206" t="s">
        <v>30</v>
      </c>
      <c r="C48" s="167"/>
      <c r="D48" s="167"/>
      <c r="E48" s="167"/>
      <c r="F48" s="167"/>
      <c r="G48" s="176">
        <v>39795</v>
      </c>
      <c r="H48" s="207">
        <v>12400</v>
      </c>
      <c r="I48" s="207">
        <v>13154</v>
      </c>
      <c r="J48" s="207">
        <v>13290</v>
      </c>
      <c r="K48" s="207">
        <v>14022</v>
      </c>
      <c r="L48" s="176">
        <f>SUM(H48:K48)</f>
        <v>52866</v>
      </c>
      <c r="M48" s="207">
        <v>17798</v>
      </c>
      <c r="N48" s="207">
        <v>17667</v>
      </c>
      <c r="O48" s="207">
        <v>26082</v>
      </c>
      <c r="P48" s="207">
        <f>P16+P24+P31+P38</f>
        <v>41175</v>
      </c>
      <c r="Q48" s="176">
        <f t="shared" ref="Q48:Q51" si="51">SUM(M48:P48)</f>
        <v>102722</v>
      </c>
      <c r="R48" s="195">
        <f>R16+R24+R31+R38</f>
        <v>18630</v>
      </c>
    </row>
    <row r="49" spans="2:18" s="3" customFormat="1" ht="15" customHeight="1">
      <c r="B49" s="206" t="s">
        <v>99</v>
      </c>
      <c r="C49" s="167"/>
      <c r="D49" s="167"/>
      <c r="E49" s="167"/>
      <c r="F49" s="167"/>
      <c r="G49" s="176">
        <v>4672</v>
      </c>
      <c r="H49" s="207">
        <v>-3</v>
      </c>
      <c r="I49" s="207">
        <v>2833</v>
      </c>
      <c r="J49" s="207">
        <v>-788</v>
      </c>
      <c r="K49" s="207">
        <v>681</v>
      </c>
      <c r="L49" s="176">
        <f>SUM(H49:K49)</f>
        <v>2723</v>
      </c>
      <c r="M49" s="207">
        <v>1</v>
      </c>
      <c r="N49" s="207">
        <v>489</v>
      </c>
      <c r="O49" s="207">
        <v>5043</v>
      </c>
      <c r="P49" s="207">
        <v>14400</v>
      </c>
      <c r="Q49" s="176">
        <f t="shared" si="51"/>
        <v>19933</v>
      </c>
      <c r="R49" s="195">
        <v>2276</v>
      </c>
    </row>
    <row r="50" spans="2:18" s="3" customFormat="1" ht="15" customHeight="1">
      <c r="B50" s="206" t="s">
        <v>100</v>
      </c>
      <c r="C50" s="167"/>
      <c r="D50" s="167"/>
      <c r="E50" s="167"/>
      <c r="F50" s="167"/>
      <c r="G50" s="176">
        <v>8639.0499999999975</v>
      </c>
      <c r="H50" s="207">
        <v>7119</v>
      </c>
      <c r="I50" s="207">
        <v>5453</v>
      </c>
      <c r="J50" s="207">
        <v>5214.1000000000004</v>
      </c>
      <c r="K50" s="195">
        <v>0</v>
      </c>
      <c r="L50" s="176">
        <f>SUM(H50:K50)</f>
        <v>17786.099999999999</v>
      </c>
      <c r="M50" s="208">
        <v>0</v>
      </c>
      <c r="N50" s="207">
        <v>2122</v>
      </c>
      <c r="O50" s="207">
        <v>700</v>
      </c>
      <c r="P50" s="195">
        <f>P39</f>
        <v>-705</v>
      </c>
      <c r="Q50" s="176">
        <f t="shared" si="51"/>
        <v>2117</v>
      </c>
      <c r="R50" s="195">
        <f>R39</f>
        <v>0</v>
      </c>
    </row>
    <row r="51" spans="2:18" s="3" customFormat="1" ht="15" customHeight="1">
      <c r="B51" s="209" t="s">
        <v>27</v>
      </c>
      <c r="C51" s="141"/>
      <c r="D51" s="141"/>
      <c r="E51" s="141"/>
      <c r="F51" s="141"/>
      <c r="G51" s="181">
        <v>0</v>
      </c>
      <c r="H51" s="182">
        <v>0</v>
      </c>
      <c r="I51" s="182">
        <v>0</v>
      </c>
      <c r="J51" s="182">
        <v>0</v>
      </c>
      <c r="K51" s="182">
        <v>0</v>
      </c>
      <c r="L51" s="181">
        <v>0</v>
      </c>
      <c r="M51" s="182">
        <v>0</v>
      </c>
      <c r="N51" s="182">
        <v>0</v>
      </c>
      <c r="O51" s="210">
        <v>1959</v>
      </c>
      <c r="P51" s="182">
        <f>P17+P40</f>
        <v>1853</v>
      </c>
      <c r="Q51" s="181">
        <f t="shared" si="51"/>
        <v>3812</v>
      </c>
      <c r="R51" s="182">
        <f>R17+R40</f>
        <v>1906</v>
      </c>
    </row>
    <row r="52" spans="2:18" s="106" customFormat="1" ht="15" customHeight="1">
      <c r="B52" s="211" t="s">
        <v>6</v>
      </c>
      <c r="C52" s="198"/>
      <c r="D52" s="198"/>
      <c r="E52" s="198"/>
      <c r="F52" s="198"/>
      <c r="G52" s="201">
        <f t="shared" ref="G52:R52" si="52">G44+G47+G48+G49+G50+G51</f>
        <v>-59687.950000000004</v>
      </c>
      <c r="H52" s="200">
        <f t="shared" si="52"/>
        <v>-14344</v>
      </c>
      <c r="I52" s="200">
        <f t="shared" si="52"/>
        <v>-10678</v>
      </c>
      <c r="J52" s="200">
        <f t="shared" si="52"/>
        <v>-4007.8999999999996</v>
      </c>
      <c r="K52" s="200">
        <f t="shared" si="52"/>
        <v>-7224</v>
      </c>
      <c r="L52" s="201">
        <f t="shared" si="52"/>
        <v>-36253.9</v>
      </c>
      <c r="M52" s="200">
        <f t="shared" si="52"/>
        <v>-5833</v>
      </c>
      <c r="N52" s="200">
        <f t="shared" si="52"/>
        <v>-14373</v>
      </c>
      <c r="O52" s="200">
        <f t="shared" si="52"/>
        <v>-11068</v>
      </c>
      <c r="P52" s="200">
        <f t="shared" si="52"/>
        <v>-22430</v>
      </c>
      <c r="Q52" s="201">
        <f t="shared" si="52"/>
        <v>-53704</v>
      </c>
      <c r="R52" s="200">
        <f t="shared" si="52"/>
        <v>-22440</v>
      </c>
    </row>
    <row r="53" spans="2:18" s="3" customFormat="1" ht="15" customHeight="1">
      <c r="B53" s="191" t="s">
        <v>0</v>
      </c>
      <c r="C53" s="186"/>
      <c r="D53" s="186"/>
      <c r="E53" s="186"/>
      <c r="F53" s="186"/>
      <c r="G53" s="173">
        <f t="shared" ref="G53" si="53">G52/G$10</f>
        <v>-0.34154240100709549</v>
      </c>
      <c r="H53" s="186">
        <f t="shared" ref="H53" si="54">H52/H$10</f>
        <v>-0.30677759479863975</v>
      </c>
      <c r="I53" s="186">
        <f t="shared" ref="I53" si="55">I52/I$10</f>
        <v>-0.19769314794586487</v>
      </c>
      <c r="J53" s="186">
        <f t="shared" ref="J53" si="56">J52/J$10</f>
        <v>-6.7791478493259574E-2</v>
      </c>
      <c r="K53" s="186">
        <f t="shared" ref="K53" si="57">K52/K$10</f>
        <v>-0.11998006975585451</v>
      </c>
      <c r="L53" s="173">
        <f t="shared" ref="L53" si="58">L52/L$10</f>
        <v>-0.16471483546190158</v>
      </c>
      <c r="M53" s="186">
        <f t="shared" ref="M53" si="59">M52/M$10</f>
        <v>-9.3371324294472632E-2</v>
      </c>
      <c r="N53" s="186">
        <f t="shared" ref="N53" si="60">N52/N$10</f>
        <v>-0.22176448805776708</v>
      </c>
      <c r="O53" s="186">
        <f t="shared" ref="O53" si="61">O52/O$10</f>
        <v>-0.13831369265567789</v>
      </c>
      <c r="P53" s="186">
        <f t="shared" ref="P53" si="62">P52/P$10</f>
        <v>-0.28640379998978499</v>
      </c>
      <c r="Q53" s="173">
        <f>Q52/Q$10</f>
        <v>-0.18802604859603669</v>
      </c>
      <c r="R53" s="186">
        <f t="shared" ref="R53" si="63">R52/R$10</f>
        <v>-0.27196373816824421</v>
      </c>
    </row>
    <row r="54" spans="2:18" s="3" customFormat="1" ht="15" customHeight="1">
      <c r="B54" s="167"/>
      <c r="C54" s="167"/>
      <c r="D54" s="167"/>
      <c r="E54" s="167"/>
      <c r="F54" s="167"/>
      <c r="G54" s="176"/>
      <c r="H54" s="167"/>
      <c r="I54" s="167"/>
      <c r="J54" s="167"/>
      <c r="K54" s="167"/>
      <c r="L54" s="176"/>
      <c r="M54" s="167"/>
      <c r="N54" s="167"/>
      <c r="O54" s="167"/>
      <c r="P54" s="167"/>
      <c r="Q54" s="176"/>
      <c r="R54" s="167"/>
    </row>
    <row r="55" spans="2:18" s="106" customFormat="1" ht="15" customHeight="1">
      <c r="B55" s="193" t="s">
        <v>42</v>
      </c>
      <c r="C55" s="198"/>
      <c r="D55" s="198"/>
      <c r="E55" s="198"/>
      <c r="F55" s="198"/>
      <c r="G55" s="212">
        <f>'Income Statement'!C27</f>
        <v>-130760</v>
      </c>
      <c r="H55" s="198">
        <f>'Income Statement'!D27</f>
        <v>-40399</v>
      </c>
      <c r="I55" s="198">
        <f>'Income Statement'!E27</f>
        <v>-37870</v>
      </c>
      <c r="J55" s="198">
        <f>'Income Statement'!F27</f>
        <v>-27257</v>
      </c>
      <c r="K55" s="198">
        <f>'Income Statement'!G27</f>
        <v>-27496</v>
      </c>
      <c r="L55" s="212">
        <f>SUM(H55:K55)</f>
        <v>-133022</v>
      </c>
      <c r="M55" s="198">
        <f>'Income Statement'!I27</f>
        <v>-29246</v>
      </c>
      <c r="N55" s="198">
        <f>'Income Statement'!J27</f>
        <v>-38480</v>
      </c>
      <c r="O55" s="198">
        <f>'Income Statement'!K27</f>
        <v>-37807</v>
      </c>
      <c r="P55" s="198">
        <f>'Income Statement'!L27</f>
        <v>-73823</v>
      </c>
      <c r="Q55" s="212">
        <f>SUM(M55:P55)</f>
        <v>-179356</v>
      </c>
      <c r="R55" s="198">
        <f>'Income Statement'!N27</f>
        <v>-42493</v>
      </c>
    </row>
    <row r="56" spans="2:18" s="3" customFormat="1" ht="15" customHeight="1">
      <c r="B56" s="167"/>
      <c r="C56" s="167"/>
      <c r="D56" s="167"/>
      <c r="E56" s="167"/>
      <c r="F56" s="167"/>
      <c r="G56" s="176"/>
      <c r="H56" s="167"/>
      <c r="I56" s="167"/>
      <c r="J56" s="167"/>
      <c r="K56" s="167"/>
      <c r="L56" s="176"/>
      <c r="M56" s="167"/>
      <c r="N56" s="167"/>
      <c r="O56" s="167"/>
      <c r="P56" s="167"/>
      <c r="Q56" s="176"/>
      <c r="R56" s="167"/>
    </row>
    <row r="57" spans="2:18" s="3" customFormat="1" ht="15" customHeight="1">
      <c r="B57" s="192" t="s">
        <v>1</v>
      </c>
      <c r="C57" s="167"/>
      <c r="D57" s="167"/>
      <c r="E57" s="167"/>
      <c r="F57" s="167"/>
      <c r="G57" s="176"/>
      <c r="H57" s="167"/>
      <c r="I57" s="167"/>
      <c r="J57" s="167"/>
      <c r="K57" s="167"/>
      <c r="L57" s="176"/>
      <c r="M57" s="167"/>
      <c r="N57" s="167"/>
      <c r="O57" s="167"/>
      <c r="P57" s="167"/>
      <c r="Q57" s="176"/>
      <c r="R57" s="167"/>
    </row>
    <row r="58" spans="2:18" s="3" customFormat="1" ht="15" customHeight="1">
      <c r="B58" s="206" t="s">
        <v>29</v>
      </c>
      <c r="C58" s="171"/>
      <c r="D58" s="171"/>
      <c r="E58" s="171"/>
      <c r="F58" s="171"/>
      <c r="G58" s="125">
        <v>18618.054930000002</v>
      </c>
      <c r="H58" s="171">
        <f t="shared" ref="H58:K62" si="64">H47</f>
        <v>5959</v>
      </c>
      <c r="I58" s="171">
        <f t="shared" si="64"/>
        <v>6015</v>
      </c>
      <c r="J58" s="171">
        <f t="shared" si="64"/>
        <v>5965</v>
      </c>
      <c r="K58" s="171">
        <f t="shared" si="64"/>
        <v>5956</v>
      </c>
      <c r="L58" s="125">
        <f>SUM(H58:K58)</f>
        <v>23895</v>
      </c>
      <c r="M58" s="171">
        <f t="shared" ref="M58:P62" si="65">M47</f>
        <v>5970</v>
      </c>
      <c r="N58" s="171">
        <f t="shared" si="65"/>
        <v>3548</v>
      </c>
      <c r="O58" s="171">
        <f t="shared" si="65"/>
        <v>3359</v>
      </c>
      <c r="P58" s="171">
        <f t="shared" si="65"/>
        <v>2981</v>
      </c>
      <c r="Q58" s="125">
        <f t="shared" ref="Q58:Q62" si="66">SUM(M58:P58)</f>
        <v>15858</v>
      </c>
      <c r="R58" s="171">
        <f t="shared" ref="R58:R62" si="67">R47</f>
        <v>3123</v>
      </c>
    </row>
    <row r="59" spans="2:18" s="3" customFormat="1" ht="15" customHeight="1">
      <c r="B59" s="206" t="s">
        <v>30</v>
      </c>
      <c r="C59" s="167"/>
      <c r="D59" s="167"/>
      <c r="E59" s="167"/>
      <c r="F59" s="167"/>
      <c r="G59" s="176">
        <v>39795</v>
      </c>
      <c r="H59" s="207">
        <f t="shared" si="64"/>
        <v>12400</v>
      </c>
      <c r="I59" s="207">
        <f t="shared" si="64"/>
        <v>13154</v>
      </c>
      <c r="J59" s="207">
        <f t="shared" si="64"/>
        <v>13290</v>
      </c>
      <c r="K59" s="207">
        <f t="shared" si="64"/>
        <v>14022</v>
      </c>
      <c r="L59" s="176">
        <f>SUM(H59:K59)</f>
        <v>52866</v>
      </c>
      <c r="M59" s="207">
        <f t="shared" si="65"/>
        <v>17798</v>
      </c>
      <c r="N59" s="207">
        <f t="shared" si="65"/>
        <v>17667</v>
      </c>
      <c r="O59" s="207">
        <f t="shared" si="65"/>
        <v>26082</v>
      </c>
      <c r="P59" s="207">
        <f t="shared" si="65"/>
        <v>41175</v>
      </c>
      <c r="Q59" s="176">
        <f t="shared" si="66"/>
        <v>102722</v>
      </c>
      <c r="R59" s="207">
        <f t="shared" si="67"/>
        <v>18630</v>
      </c>
    </row>
    <row r="60" spans="2:18" s="3" customFormat="1" ht="15" customHeight="1">
      <c r="B60" s="206" t="s">
        <v>99</v>
      </c>
      <c r="C60" s="167"/>
      <c r="D60" s="167"/>
      <c r="E60" s="167"/>
      <c r="F60" s="167"/>
      <c r="G60" s="176">
        <v>4672</v>
      </c>
      <c r="H60" s="207">
        <f t="shared" si="64"/>
        <v>-3</v>
      </c>
      <c r="I60" s="207">
        <f t="shared" si="64"/>
        <v>2833</v>
      </c>
      <c r="J60" s="207">
        <f t="shared" si="64"/>
        <v>-788</v>
      </c>
      <c r="K60" s="207">
        <f t="shared" si="64"/>
        <v>681</v>
      </c>
      <c r="L60" s="176">
        <f>SUM(H60:K60)</f>
        <v>2723</v>
      </c>
      <c r="M60" s="207">
        <f t="shared" si="65"/>
        <v>1</v>
      </c>
      <c r="N60" s="207">
        <f t="shared" si="65"/>
        <v>489</v>
      </c>
      <c r="O60" s="207">
        <f t="shared" si="65"/>
        <v>5043</v>
      </c>
      <c r="P60" s="207">
        <f t="shared" si="65"/>
        <v>14400</v>
      </c>
      <c r="Q60" s="176">
        <f t="shared" si="66"/>
        <v>19933</v>
      </c>
      <c r="R60" s="207">
        <f t="shared" si="67"/>
        <v>2276</v>
      </c>
    </row>
    <row r="61" spans="2:18" s="3" customFormat="1" ht="15" customHeight="1">
      <c r="B61" s="206" t="s">
        <v>100</v>
      </c>
      <c r="C61" s="167"/>
      <c r="D61" s="167"/>
      <c r="E61" s="167"/>
      <c r="F61" s="167"/>
      <c r="G61" s="176">
        <v>8639.0499999999975</v>
      </c>
      <c r="H61" s="195">
        <f t="shared" si="64"/>
        <v>7119</v>
      </c>
      <c r="I61" s="195">
        <f t="shared" si="64"/>
        <v>5453</v>
      </c>
      <c r="J61" s="195">
        <f t="shared" si="64"/>
        <v>5214.1000000000004</v>
      </c>
      <c r="K61" s="195">
        <f t="shared" si="64"/>
        <v>0</v>
      </c>
      <c r="L61" s="176">
        <f>SUM(H61:K61)</f>
        <v>17786.099999999999</v>
      </c>
      <c r="M61" s="195">
        <f t="shared" si="65"/>
        <v>0</v>
      </c>
      <c r="N61" s="195">
        <f t="shared" si="65"/>
        <v>2122</v>
      </c>
      <c r="O61" s="195">
        <f t="shared" si="65"/>
        <v>700</v>
      </c>
      <c r="P61" s="195">
        <f t="shared" si="65"/>
        <v>-705</v>
      </c>
      <c r="Q61" s="176">
        <f t="shared" si="66"/>
        <v>2117</v>
      </c>
      <c r="R61" s="195">
        <f t="shared" si="67"/>
        <v>0</v>
      </c>
    </row>
    <row r="62" spans="2:18" s="3" customFormat="1" ht="15" customHeight="1">
      <c r="B62" s="209" t="s">
        <v>27</v>
      </c>
      <c r="C62" s="141"/>
      <c r="D62" s="141"/>
      <c r="E62" s="141"/>
      <c r="F62" s="141"/>
      <c r="G62" s="181">
        <v>0</v>
      </c>
      <c r="H62" s="182">
        <f t="shared" si="64"/>
        <v>0</v>
      </c>
      <c r="I62" s="182">
        <f t="shared" si="64"/>
        <v>0</v>
      </c>
      <c r="J62" s="182">
        <f t="shared" si="64"/>
        <v>0</v>
      </c>
      <c r="K62" s="182">
        <f t="shared" si="64"/>
        <v>0</v>
      </c>
      <c r="L62" s="181">
        <v>0</v>
      </c>
      <c r="M62" s="182">
        <f t="shared" si="65"/>
        <v>0</v>
      </c>
      <c r="N62" s="182">
        <f t="shared" si="65"/>
        <v>0</v>
      </c>
      <c r="O62" s="182">
        <f t="shared" si="65"/>
        <v>1959</v>
      </c>
      <c r="P62" s="182">
        <f t="shared" si="65"/>
        <v>1853</v>
      </c>
      <c r="Q62" s="181">
        <f t="shared" si="66"/>
        <v>3812</v>
      </c>
      <c r="R62" s="182">
        <f t="shared" si="67"/>
        <v>1906</v>
      </c>
    </row>
    <row r="63" spans="2:18" s="106" customFormat="1" ht="15" customHeight="1">
      <c r="B63" s="193" t="s">
        <v>43</v>
      </c>
      <c r="C63" s="198"/>
      <c r="D63" s="198"/>
      <c r="E63" s="198"/>
      <c r="F63" s="198"/>
      <c r="G63" s="199">
        <f>G55+SUM(G58:G62)</f>
        <v>-59035.895069999999</v>
      </c>
      <c r="H63" s="198">
        <f>H55+SUM(H58:H62)</f>
        <v>-14924</v>
      </c>
      <c r="I63" s="198">
        <f t="shared" ref="I63:Q63" si="68">I55+SUM(I58:I62)</f>
        <v>-10415</v>
      </c>
      <c r="J63" s="198">
        <f t="shared" si="68"/>
        <v>-3575.9000000000015</v>
      </c>
      <c r="K63" s="198">
        <f t="shared" si="68"/>
        <v>-6837</v>
      </c>
      <c r="L63" s="199">
        <f t="shared" si="68"/>
        <v>-35751.899999999994</v>
      </c>
      <c r="M63" s="198">
        <f t="shared" si="68"/>
        <v>-5477</v>
      </c>
      <c r="N63" s="198">
        <f t="shared" si="68"/>
        <v>-14654</v>
      </c>
      <c r="O63" s="198">
        <f t="shared" si="68"/>
        <v>-664</v>
      </c>
      <c r="P63" s="198">
        <f t="shared" si="68"/>
        <v>-14119</v>
      </c>
      <c r="Q63" s="199">
        <f t="shared" si="68"/>
        <v>-34914</v>
      </c>
      <c r="R63" s="198">
        <f t="shared" ref="R63" si="69">R55+SUM(R58:R62)</f>
        <v>-16558</v>
      </c>
    </row>
    <row r="64" spans="2:18" ht="15" customHeight="1">
      <c r="B64" s="172" t="s">
        <v>0</v>
      </c>
      <c r="G64" s="173">
        <f t="shared" ref="G64" si="70">G63/G$10</f>
        <v>-0.33781125583657584</v>
      </c>
      <c r="H64" s="186">
        <f t="shared" ref="H64" si="71">H63/H$10</f>
        <v>-0.31918215454370469</v>
      </c>
      <c r="I64" s="186">
        <f t="shared" ref="I64" si="72">I63/I$10</f>
        <v>-0.19282394978986539</v>
      </c>
      <c r="J64" s="186">
        <f t="shared" ref="J64" si="73">J63/J$10</f>
        <v>-6.0484430236295079E-2</v>
      </c>
      <c r="K64" s="186">
        <f t="shared" ref="K64" si="74">K63/K$10</f>
        <v>-0.11355256601893374</v>
      </c>
      <c r="L64" s="173">
        <f t="shared" ref="L64" si="75">L63/L$10</f>
        <v>-0.16243406436136135</v>
      </c>
      <c r="M64" s="186">
        <f t="shared" ref="M64" si="76">M63/M$10</f>
        <v>-8.7672680123577346E-2</v>
      </c>
      <c r="N64" s="186">
        <f t="shared" ref="N64" si="77">N63/N$10</f>
        <v>-0.22610010491884219</v>
      </c>
      <c r="O64" s="186">
        <f t="shared" ref="O64" si="78">O63/O$10</f>
        <v>-8.2978218217717847E-3</v>
      </c>
      <c r="P64" s="186">
        <f t="shared" ref="P64" si="79">P63/P$10</f>
        <v>-0.1802824454772971</v>
      </c>
      <c r="Q64" s="173">
        <f>Q63/Q$10</f>
        <v>-0.12223933898186401</v>
      </c>
      <c r="R64" s="186">
        <f t="shared" ref="R64" si="80">R63/R$10</f>
        <v>-0.20067627346656811</v>
      </c>
    </row>
    <row r="65" spans="2:18" ht="15" customHeight="1">
      <c r="G65" s="202"/>
      <c r="L65" s="202"/>
      <c r="Q65" s="202"/>
    </row>
    <row r="66" spans="2:18" ht="15" customHeight="1">
      <c r="B66" s="163" t="s">
        <v>197</v>
      </c>
    </row>
    <row r="67" spans="2:18" ht="15" customHeight="1">
      <c r="L67" s="91"/>
      <c r="P67" s="8"/>
    </row>
    <row r="68" spans="2:18" ht="15" customHeight="1">
      <c r="L68" s="91"/>
    </row>
    <row r="69" spans="2:18" ht="15" customHeight="1">
      <c r="B69" s="168"/>
    </row>
    <row r="77" spans="2:18" ht="15" customHeight="1">
      <c r="C77" s="213"/>
      <c r="D77" s="213"/>
      <c r="E77" s="213"/>
      <c r="F77" s="213"/>
      <c r="G77" s="214"/>
      <c r="H77" s="213"/>
      <c r="I77" s="213"/>
      <c r="J77" s="213"/>
      <c r="K77" s="213"/>
      <c r="L77" s="214"/>
      <c r="M77" s="213"/>
      <c r="N77" s="213"/>
      <c r="O77" s="213"/>
      <c r="P77" s="213"/>
      <c r="Q77" s="214"/>
      <c r="R77" s="213"/>
    </row>
  </sheetData>
  <hyperlinks>
    <hyperlink ref="G5" location="Cover!A1" display="Back to Main" xr:uid="{79D79024-C84D-44CF-BB95-ABE8C5813435}"/>
  </hyperlinks>
  <pageMargins left="0.25" right="0.25" top="0.5" bottom="0.5" header="0.3" footer="0.55000000000000004"/>
  <pageSetup scale="60" orientation="portrait" r:id="rId1"/>
  <headerFooter>
    <oddFooter>&amp;L&amp;8&amp;K01+046LiveRamp Holdings, Inc.&amp;C&amp;8&amp;K01+047Page &amp;P of &amp;N</oddFooter>
  </headerFooter>
  <rowBreaks count="1" manualBreakCount="1">
    <brk id="42" max="17" man="1"/>
  </rowBreaks>
  <ignoredErrors>
    <ignoredError sqref="L31:P32 L18:P21 S18:S30 L12 L54:Q54 L43:Q44 M39:P39 L38:P38 L40:P40 L69:Q79 S66:S68 L65:Q65 L10 S41 L23:P28 L30:P30 L34:P35 L37:P37 S31:S32 S54:S62 S52 S53 S43:S51 S38 S39 S40 S42 S69:S79 S65 S63 S34:S35 S33 S37 S36 S64 L46:Q46 P45:Q45 L48:P49 P47 L56:Q57 L55 Q55 L51:P51 L50 N50:P50 L62" formulaRange="1"/>
    <ignoredError sqref="L61 L58:L59 Q58:Q62 Q50 Q51 Q48:Q49 Q37 Q34:Q35 Q30 Q23:Q28 Q40 Q15:Q17 Q18:Q21 Q31:Q32" formula="1" formulaRange="1"/>
    <ignoredError sqref="L60 Q13:Q14 Q33 Q22 Q41 Q29 Q36 Q38:Q39"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E72E0-3731-4267-915B-1CAEE6152449}">
  <sheetPr>
    <tabColor theme="4" tint="0.59999389629810485"/>
    <pageSetUpPr fitToPage="1"/>
  </sheetPr>
  <dimension ref="B5:S63"/>
  <sheetViews>
    <sheetView showGridLines="0" zoomScale="80" zoomScaleNormal="80" zoomScaleSheetLayoutView="80" workbookViewId="0">
      <pane xSplit="2" ySplit="9" topLeftCell="C10" activePane="bottomRight" state="frozen"/>
      <selection pane="topRight"/>
      <selection pane="bottomLeft"/>
      <selection pane="bottomRight"/>
    </sheetView>
  </sheetViews>
  <sheetFormatPr defaultColWidth="8.6328125" defaultRowHeight="15" customHeight="1" outlineLevelRow="1" outlineLevelCol="1"/>
  <cols>
    <col min="1" max="1" width="5.453125" style="8" customWidth="1"/>
    <col min="2" max="2" width="37.453125" style="8" customWidth="1"/>
    <col min="3" max="6" width="10.453125" style="2" hidden="1" customWidth="1" outlineLevel="1"/>
    <col min="7" max="7" width="10.453125" style="2" customWidth="1" collapsed="1"/>
    <col min="8" max="18" width="10.453125" style="2" customWidth="1"/>
    <col min="19" max="30" width="10.453125" style="8" customWidth="1"/>
    <col min="31" max="16384" width="8.6328125" style="8"/>
  </cols>
  <sheetData>
    <row r="5" spans="2:18" ht="15" customHeight="1">
      <c r="B5" s="1"/>
      <c r="C5" s="8"/>
      <c r="G5" s="63" t="s">
        <v>53</v>
      </c>
    </row>
    <row r="6" spans="2:18" s="3" customFormat="1" ht="15" customHeight="1">
      <c r="B6" s="140" t="s">
        <v>52</v>
      </c>
      <c r="C6" s="65"/>
      <c r="D6" s="65"/>
      <c r="E6" s="65"/>
      <c r="F6" s="65"/>
      <c r="G6" s="65"/>
      <c r="H6" s="141"/>
      <c r="I6" s="141"/>
      <c r="J6" s="141"/>
      <c r="K6" s="141"/>
      <c r="L6" s="65"/>
      <c r="M6" s="141"/>
      <c r="N6" s="141"/>
      <c r="O6" s="141"/>
      <c r="P6" s="141"/>
      <c r="Q6" s="65"/>
      <c r="R6" s="141"/>
    </row>
    <row r="7" spans="2:18" s="3" customFormat="1" ht="15" customHeight="1">
      <c r="B7" s="7" t="s">
        <v>166</v>
      </c>
      <c r="C7" s="123"/>
      <c r="D7" s="123"/>
      <c r="E7" s="123"/>
      <c r="F7" s="123"/>
      <c r="G7" s="123"/>
      <c r="H7" s="123"/>
      <c r="I7" s="123"/>
      <c r="J7" s="123"/>
      <c r="K7" s="123"/>
      <c r="L7" s="123"/>
      <c r="M7" s="123"/>
      <c r="N7" s="123"/>
      <c r="O7" s="123"/>
      <c r="P7" s="123"/>
      <c r="Q7" s="123"/>
      <c r="R7" s="123"/>
    </row>
    <row r="8" spans="2:18" s="3" customFormat="1" ht="15" customHeight="1">
      <c r="C8" s="123"/>
      <c r="D8" s="123"/>
      <c r="E8" s="123"/>
      <c r="F8" s="123"/>
      <c r="G8" s="123"/>
      <c r="H8" s="123"/>
      <c r="I8" s="123"/>
      <c r="J8" s="123"/>
      <c r="K8" s="123"/>
      <c r="L8" s="123"/>
      <c r="M8" s="123"/>
      <c r="N8" s="123"/>
      <c r="O8" s="123"/>
      <c r="P8" s="123"/>
      <c r="Q8" s="123"/>
      <c r="R8" s="123"/>
    </row>
    <row r="9" spans="2:18" s="142" customFormat="1" ht="15" customHeight="1">
      <c r="C9" s="10" t="s">
        <v>134</v>
      </c>
      <c r="D9" s="10" t="s">
        <v>135</v>
      </c>
      <c r="E9" s="10" t="s">
        <v>136</v>
      </c>
      <c r="F9" s="10" t="s">
        <v>133</v>
      </c>
      <c r="G9" s="9" t="s">
        <v>196</v>
      </c>
      <c r="H9" s="10" t="s">
        <v>83</v>
      </c>
      <c r="I9" s="10" t="s">
        <v>84</v>
      </c>
      <c r="J9" s="10" t="s">
        <v>85</v>
      </c>
      <c r="K9" s="10" t="s">
        <v>86</v>
      </c>
      <c r="L9" s="9" t="s">
        <v>48</v>
      </c>
      <c r="M9" s="10" t="s">
        <v>87</v>
      </c>
      <c r="N9" s="10" t="s">
        <v>88</v>
      </c>
      <c r="O9" s="10" t="s">
        <v>89</v>
      </c>
      <c r="P9" s="10" t="s">
        <v>90</v>
      </c>
      <c r="Q9" s="9" t="s">
        <v>91</v>
      </c>
      <c r="R9" s="10" t="s">
        <v>168</v>
      </c>
    </row>
    <row r="10" spans="2:18" ht="15" customHeight="1">
      <c r="B10" s="82" t="s">
        <v>47</v>
      </c>
      <c r="C10" s="58"/>
      <c r="D10" s="58"/>
      <c r="E10" s="58"/>
      <c r="F10" s="58"/>
      <c r="G10" s="35"/>
      <c r="H10" s="58"/>
      <c r="I10" s="58"/>
      <c r="J10" s="58"/>
      <c r="K10" s="58"/>
      <c r="L10" s="35"/>
      <c r="M10" s="58"/>
      <c r="N10" s="58"/>
      <c r="O10" s="58"/>
      <c r="P10" s="58"/>
      <c r="Q10" s="35"/>
      <c r="R10" s="58"/>
    </row>
    <row r="11" spans="2:18" ht="15" customHeight="1">
      <c r="B11" s="128" t="s">
        <v>32</v>
      </c>
      <c r="C11" s="143">
        <v>22518</v>
      </c>
      <c r="D11" s="143">
        <v>26142.94248000002</v>
      </c>
      <c r="E11" s="143">
        <v>30299.458300000038</v>
      </c>
      <c r="F11" s="143">
        <v>35570.636430000028</v>
      </c>
      <c r="G11" s="144">
        <v>114531.12591000009</v>
      </c>
      <c r="H11" s="143">
        <v>37077.221460000073</v>
      </c>
      <c r="I11" s="143">
        <v>42291.694209999965</v>
      </c>
      <c r="J11" s="143">
        <v>45788.568579999977</v>
      </c>
      <c r="K11" s="143">
        <v>46896.649709999947</v>
      </c>
      <c r="L11" s="144">
        <v>172054.13395999998</v>
      </c>
      <c r="M11" s="143">
        <v>51328.6643900001</v>
      </c>
      <c r="N11" s="143">
        <v>54852.674740000024</v>
      </c>
      <c r="O11" s="143">
        <v>65002.639440000006</v>
      </c>
      <c r="P11" s="143">
        <v>65534</v>
      </c>
      <c r="Q11" s="144">
        <f>SUM(M11:P11)</f>
        <v>236717.97857000012</v>
      </c>
      <c r="R11" s="143">
        <v>68326</v>
      </c>
    </row>
    <row r="12" spans="2:18" ht="15" customHeight="1">
      <c r="B12" s="145" t="s">
        <v>33</v>
      </c>
      <c r="C12" s="146">
        <v>10539</v>
      </c>
      <c r="D12" s="146">
        <v>8457.0457219710006</v>
      </c>
      <c r="E12" s="146">
        <v>10917.709193245988</v>
      </c>
      <c r="F12" s="146">
        <v>9940.0451999999896</v>
      </c>
      <c r="G12" s="147">
        <f>G13-G11</f>
        <v>60228.87408999991</v>
      </c>
      <c r="H12" s="146">
        <v>9679.7785399999939</v>
      </c>
      <c r="I12" s="146">
        <v>11721.305790000002</v>
      </c>
      <c r="J12" s="146">
        <v>13332.431420000003</v>
      </c>
      <c r="K12" s="146">
        <v>13313.350290000013</v>
      </c>
      <c r="L12" s="147">
        <v>48046.866040000015</v>
      </c>
      <c r="M12" s="146">
        <v>11142.33561</v>
      </c>
      <c r="N12" s="146">
        <v>9959.3252599999796</v>
      </c>
      <c r="O12" s="146">
        <v>15018.480099999984</v>
      </c>
      <c r="P12" s="146">
        <v>12782</v>
      </c>
      <c r="Q12" s="147">
        <f>SUM(M12:P12)</f>
        <v>48902.140969999964</v>
      </c>
      <c r="R12" s="146">
        <v>14185</v>
      </c>
    </row>
    <row r="13" spans="2:18" s="148" customFormat="1" ht="15" customHeight="1">
      <c r="B13" s="148" t="s">
        <v>34</v>
      </c>
      <c r="C13" s="149">
        <v>33057</v>
      </c>
      <c r="D13" s="149">
        <v>34599.988201971028</v>
      </c>
      <c r="E13" s="149">
        <v>41217.167493246023</v>
      </c>
      <c r="F13" s="149">
        <v>45510.681630000021</v>
      </c>
      <c r="G13" s="150">
        <v>174760</v>
      </c>
      <c r="H13" s="149">
        <v>46757</v>
      </c>
      <c r="I13" s="149">
        <v>54013</v>
      </c>
      <c r="J13" s="149">
        <v>59121</v>
      </c>
      <c r="K13" s="149">
        <v>60210</v>
      </c>
      <c r="L13" s="150">
        <v>220101</v>
      </c>
      <c r="M13" s="149">
        <v>62471</v>
      </c>
      <c r="N13" s="149">
        <v>64812</v>
      </c>
      <c r="O13" s="149">
        <v>80021</v>
      </c>
      <c r="P13" s="149">
        <f>SUM(P11:P12)</f>
        <v>78316</v>
      </c>
      <c r="Q13" s="150">
        <f>SUM(M13:P13)</f>
        <v>285620</v>
      </c>
      <c r="R13" s="149">
        <f>SUM(R11:R12)</f>
        <v>82511</v>
      </c>
    </row>
    <row r="14" spans="2:18" s="124" customFormat="1" ht="15" customHeight="1">
      <c r="B14" s="148"/>
      <c r="C14" s="151"/>
      <c r="D14" s="151"/>
      <c r="E14" s="151"/>
      <c r="F14" s="151"/>
      <c r="G14" s="152"/>
      <c r="H14" s="151"/>
      <c r="I14" s="151"/>
      <c r="J14" s="151"/>
      <c r="K14" s="151"/>
      <c r="L14" s="152"/>
      <c r="M14" s="151"/>
      <c r="N14" s="151"/>
      <c r="O14" s="151"/>
      <c r="P14" s="151"/>
      <c r="Q14" s="152"/>
      <c r="R14" s="151"/>
    </row>
    <row r="15" spans="2:18" s="124" customFormat="1" ht="15" customHeight="1">
      <c r="B15" s="148" t="s">
        <v>44</v>
      </c>
      <c r="C15" s="151"/>
      <c r="D15" s="151"/>
      <c r="E15" s="151"/>
      <c r="F15" s="151"/>
      <c r="G15" s="152"/>
      <c r="H15" s="151"/>
      <c r="I15" s="151"/>
      <c r="J15" s="151"/>
      <c r="K15" s="151"/>
      <c r="L15" s="152"/>
      <c r="M15" s="151"/>
      <c r="N15" s="151"/>
      <c r="O15" s="151"/>
      <c r="P15" s="151"/>
      <c r="Q15" s="152"/>
      <c r="R15" s="151"/>
    </row>
    <row r="16" spans="2:18" s="124" customFormat="1" ht="15" customHeight="1">
      <c r="B16" s="128" t="s">
        <v>45</v>
      </c>
      <c r="C16" s="143">
        <v>30074</v>
      </c>
      <c r="D16" s="143">
        <v>32046</v>
      </c>
      <c r="E16" s="143">
        <v>37632</v>
      </c>
      <c r="F16" s="143">
        <v>42104</v>
      </c>
      <c r="G16" s="144">
        <v>162231</v>
      </c>
      <c r="H16" s="143">
        <v>42117</v>
      </c>
      <c r="I16" s="143">
        <v>49153</v>
      </c>
      <c r="J16" s="143">
        <v>52666</v>
      </c>
      <c r="K16" s="143">
        <v>53677</v>
      </c>
      <c r="L16" s="144">
        <v>197613</v>
      </c>
      <c r="M16" s="143">
        <v>56222</v>
      </c>
      <c r="N16" s="143">
        <v>59959</v>
      </c>
      <c r="O16" s="143">
        <v>73811</v>
      </c>
      <c r="P16" s="143">
        <v>72143</v>
      </c>
      <c r="Q16" s="144">
        <v>262135</v>
      </c>
      <c r="R16" s="143">
        <v>77026</v>
      </c>
    </row>
    <row r="17" spans="2:19" s="124" customFormat="1" ht="15" customHeight="1">
      <c r="B17" s="145" t="s">
        <v>46</v>
      </c>
      <c r="C17" s="146">
        <v>2983</v>
      </c>
      <c r="D17" s="146">
        <v>2553.9882019710276</v>
      </c>
      <c r="E17" s="146">
        <v>3585.1674932460228</v>
      </c>
      <c r="F17" s="146">
        <v>3406.681630000021</v>
      </c>
      <c r="G17" s="147">
        <v>12529</v>
      </c>
      <c r="H17" s="146">
        <v>4640</v>
      </c>
      <c r="I17" s="146">
        <v>4860</v>
      </c>
      <c r="J17" s="146">
        <v>6455</v>
      </c>
      <c r="K17" s="146">
        <v>6533</v>
      </c>
      <c r="L17" s="147">
        <v>22488</v>
      </c>
      <c r="M17" s="146">
        <v>6249</v>
      </c>
      <c r="N17" s="146">
        <v>4853</v>
      </c>
      <c r="O17" s="146">
        <v>6210</v>
      </c>
      <c r="P17" s="146">
        <v>6173</v>
      </c>
      <c r="Q17" s="147">
        <v>23485</v>
      </c>
      <c r="R17" s="146">
        <f>4262+1223</f>
        <v>5485</v>
      </c>
    </row>
    <row r="18" spans="2:19" s="148" customFormat="1" ht="15" customHeight="1">
      <c r="B18" s="148" t="s">
        <v>34</v>
      </c>
      <c r="C18" s="153">
        <f>C16+C17</f>
        <v>33057</v>
      </c>
      <c r="D18" s="153">
        <f t="shared" ref="D18:Q18" si="0">D16+D17</f>
        <v>34599.988201971028</v>
      </c>
      <c r="E18" s="153">
        <f t="shared" si="0"/>
        <v>41217.167493246023</v>
      </c>
      <c r="F18" s="153">
        <f t="shared" si="0"/>
        <v>45510.681630000021</v>
      </c>
      <c r="G18" s="154">
        <f t="shared" si="0"/>
        <v>174760</v>
      </c>
      <c r="H18" s="153">
        <f t="shared" si="0"/>
        <v>46757</v>
      </c>
      <c r="I18" s="153">
        <f t="shared" si="0"/>
        <v>54013</v>
      </c>
      <c r="J18" s="153">
        <f t="shared" si="0"/>
        <v>59121</v>
      </c>
      <c r="K18" s="153">
        <f t="shared" si="0"/>
        <v>60210</v>
      </c>
      <c r="L18" s="154">
        <f t="shared" si="0"/>
        <v>220101</v>
      </c>
      <c r="M18" s="153">
        <f t="shared" si="0"/>
        <v>62471</v>
      </c>
      <c r="N18" s="153">
        <f t="shared" si="0"/>
        <v>64812</v>
      </c>
      <c r="O18" s="153">
        <f t="shared" si="0"/>
        <v>80021</v>
      </c>
      <c r="P18" s="153">
        <f t="shared" si="0"/>
        <v>78316</v>
      </c>
      <c r="Q18" s="154">
        <f t="shared" si="0"/>
        <v>285620</v>
      </c>
      <c r="R18" s="153">
        <f t="shared" ref="R18" si="1">R16+R17</f>
        <v>82511</v>
      </c>
    </row>
    <row r="19" spans="2:19" ht="15" hidden="1" customHeight="1" outlineLevel="1">
      <c r="C19" s="2" t="b">
        <f>C13=C18</f>
        <v>1</v>
      </c>
      <c r="D19" s="2" t="b">
        <f t="shared" ref="D19:Q19" si="2">D13=D18</f>
        <v>1</v>
      </c>
      <c r="E19" s="2" t="b">
        <f t="shared" si="2"/>
        <v>1</v>
      </c>
      <c r="F19" s="2" t="b">
        <f t="shared" si="2"/>
        <v>1</v>
      </c>
      <c r="G19" s="11" t="b">
        <f t="shared" si="2"/>
        <v>1</v>
      </c>
      <c r="H19" s="2" t="b">
        <f t="shared" si="2"/>
        <v>1</v>
      </c>
      <c r="I19" s="2" t="b">
        <f t="shared" si="2"/>
        <v>1</v>
      </c>
      <c r="J19" s="2" t="b">
        <f t="shared" si="2"/>
        <v>1</v>
      </c>
      <c r="K19" s="2" t="b">
        <f t="shared" si="2"/>
        <v>1</v>
      </c>
      <c r="L19" s="11" t="b">
        <f t="shared" si="2"/>
        <v>1</v>
      </c>
      <c r="M19" s="2" t="b">
        <f t="shared" si="2"/>
        <v>1</v>
      </c>
      <c r="N19" s="2" t="b">
        <f t="shared" si="2"/>
        <v>1</v>
      </c>
      <c r="O19" s="2" t="b">
        <f t="shared" si="2"/>
        <v>1</v>
      </c>
      <c r="P19" s="2" t="b">
        <f t="shared" si="2"/>
        <v>1</v>
      </c>
      <c r="Q19" s="11" t="b">
        <f t="shared" si="2"/>
        <v>1</v>
      </c>
      <c r="R19" s="2" t="b">
        <f t="shared" ref="R19" si="3">R13=R18</f>
        <v>1</v>
      </c>
    </row>
    <row r="20" spans="2:19" ht="15" customHeight="1" collapsed="1" thickBot="1">
      <c r="G20" s="11"/>
      <c r="L20" s="11"/>
      <c r="Q20" s="11"/>
    </row>
    <row r="21" spans="2:19" s="158" customFormat="1" ht="18.5" customHeight="1" thickTop="1">
      <c r="B21" s="155" t="s">
        <v>124</v>
      </c>
      <c r="C21" s="156">
        <v>15</v>
      </c>
      <c r="D21" s="156">
        <v>18</v>
      </c>
      <c r="E21" s="156">
        <v>21</v>
      </c>
      <c r="F21" s="156">
        <v>28</v>
      </c>
      <c r="G21" s="157">
        <f>F21</f>
        <v>28</v>
      </c>
      <c r="H21" s="156">
        <v>29</v>
      </c>
      <c r="I21" s="156">
        <v>31</v>
      </c>
      <c r="J21" s="156">
        <v>31</v>
      </c>
      <c r="K21" s="156">
        <v>34</v>
      </c>
      <c r="L21" s="157">
        <f>K21</f>
        <v>34</v>
      </c>
      <c r="M21" s="156">
        <v>32</v>
      </c>
      <c r="N21" s="156">
        <v>40</v>
      </c>
      <c r="O21" s="156">
        <v>42</v>
      </c>
      <c r="P21" s="156">
        <v>46</v>
      </c>
      <c r="Q21" s="157">
        <f>P21</f>
        <v>46</v>
      </c>
      <c r="R21" s="250">
        <v>45</v>
      </c>
      <c r="S21" s="249"/>
    </row>
    <row r="22" spans="2:19" s="158" customFormat="1" ht="18.5" customHeight="1" thickBot="1">
      <c r="B22" s="159" t="s">
        <v>125</v>
      </c>
      <c r="C22" s="160">
        <v>275</v>
      </c>
      <c r="D22" s="160">
        <v>320</v>
      </c>
      <c r="E22" s="160">
        <v>370</v>
      </c>
      <c r="F22" s="160">
        <v>402</v>
      </c>
      <c r="G22" s="161">
        <f>F22</f>
        <v>402</v>
      </c>
      <c r="H22" s="160">
        <v>435</v>
      </c>
      <c r="I22" s="160">
        <v>450</v>
      </c>
      <c r="J22" s="160">
        <v>520</v>
      </c>
      <c r="K22" s="160">
        <v>550</v>
      </c>
      <c r="L22" s="161">
        <f>K22</f>
        <v>550</v>
      </c>
      <c r="M22" s="160">
        <v>585</v>
      </c>
      <c r="N22" s="160">
        <v>610</v>
      </c>
      <c r="O22" s="160">
        <v>640</v>
      </c>
      <c r="P22" s="160">
        <v>665</v>
      </c>
      <c r="Q22" s="161">
        <f>P22</f>
        <v>665</v>
      </c>
      <c r="R22" s="251">
        <v>690</v>
      </c>
      <c r="S22" s="249"/>
    </row>
    <row r="23" spans="2:19" ht="15" customHeight="1" thickTop="1">
      <c r="G23" s="56"/>
      <c r="I23" s="162"/>
      <c r="L23" s="56"/>
      <c r="N23" s="162"/>
      <c r="O23" s="162"/>
      <c r="Q23" s="56"/>
    </row>
    <row r="24" spans="2:19" ht="15" customHeight="1">
      <c r="B24" s="163" t="s">
        <v>197</v>
      </c>
    </row>
    <row r="25" spans="2:19" ht="15" customHeight="1">
      <c r="C25" s="58"/>
      <c r="D25" s="58"/>
      <c r="E25" s="58"/>
      <c r="F25" s="58"/>
      <c r="G25" s="58"/>
      <c r="H25" s="58"/>
      <c r="I25" s="58"/>
      <c r="J25" s="58"/>
      <c r="K25" s="58"/>
      <c r="L25" s="58"/>
      <c r="M25" s="58"/>
      <c r="N25" s="58"/>
      <c r="O25" s="58"/>
      <c r="P25" s="58"/>
      <c r="Q25" s="58"/>
      <c r="R25" s="58"/>
    </row>
    <row r="28" spans="2:19" ht="15" customHeight="1">
      <c r="C28" s="59"/>
      <c r="D28" s="59"/>
      <c r="E28" s="59"/>
      <c r="F28" s="59"/>
      <c r="G28" s="59"/>
      <c r="H28" s="59"/>
      <c r="I28" s="59"/>
      <c r="J28" s="59"/>
      <c r="K28" s="59"/>
      <c r="L28" s="59"/>
      <c r="M28" s="59"/>
      <c r="N28" s="59"/>
      <c r="O28" s="59"/>
      <c r="P28" s="59"/>
      <c r="Q28" s="59"/>
      <c r="R28" s="59"/>
    </row>
    <row r="32" spans="2:19" ht="15" customHeight="1">
      <c r="C32" s="58"/>
      <c r="D32" s="58"/>
      <c r="E32" s="58"/>
      <c r="F32" s="58"/>
      <c r="G32" s="58"/>
      <c r="H32" s="58"/>
      <c r="I32" s="58"/>
      <c r="J32" s="58"/>
      <c r="K32" s="58"/>
      <c r="L32" s="58"/>
      <c r="M32" s="58"/>
      <c r="N32" s="58"/>
      <c r="O32" s="58"/>
      <c r="P32" s="58"/>
      <c r="Q32" s="58"/>
      <c r="R32" s="58"/>
    </row>
    <row r="33" spans="3:18" ht="15" customHeight="1">
      <c r="C33" s="59"/>
      <c r="D33" s="59"/>
      <c r="E33" s="59"/>
      <c r="F33" s="59"/>
      <c r="G33" s="59"/>
      <c r="H33" s="59"/>
      <c r="I33" s="59"/>
      <c r="J33" s="59"/>
      <c r="K33" s="59"/>
      <c r="L33" s="59"/>
      <c r="M33" s="59"/>
      <c r="N33" s="59"/>
      <c r="O33" s="59"/>
      <c r="P33" s="59"/>
      <c r="Q33" s="59"/>
      <c r="R33" s="59"/>
    </row>
    <row r="41" spans="3:18" ht="15" customHeight="1">
      <c r="C41" s="58"/>
      <c r="D41" s="58"/>
      <c r="E41" s="58"/>
      <c r="F41" s="58"/>
      <c r="G41" s="58"/>
      <c r="H41" s="58"/>
      <c r="I41" s="58"/>
      <c r="J41" s="58"/>
      <c r="K41" s="58"/>
      <c r="L41" s="58"/>
      <c r="M41" s="58"/>
      <c r="N41" s="58"/>
      <c r="O41" s="58"/>
      <c r="P41" s="58"/>
      <c r="Q41" s="58"/>
      <c r="R41" s="58"/>
    </row>
    <row r="52" spans="3:18" ht="15" customHeight="1">
      <c r="C52" s="59"/>
      <c r="D52" s="59"/>
      <c r="E52" s="59"/>
      <c r="F52" s="59"/>
      <c r="G52" s="59"/>
      <c r="H52" s="59"/>
      <c r="I52" s="59"/>
      <c r="J52" s="59"/>
      <c r="K52" s="59"/>
      <c r="L52" s="59"/>
      <c r="M52" s="59"/>
      <c r="N52" s="59"/>
      <c r="O52" s="59"/>
      <c r="P52" s="59"/>
      <c r="Q52" s="59"/>
      <c r="R52" s="59"/>
    </row>
    <row r="55" spans="3:18" ht="15" customHeight="1">
      <c r="C55" s="59"/>
      <c r="D55" s="59"/>
      <c r="E55" s="59"/>
      <c r="F55" s="59"/>
      <c r="G55" s="59"/>
      <c r="H55" s="59"/>
      <c r="I55" s="59"/>
      <c r="J55" s="59"/>
      <c r="K55" s="59"/>
      <c r="L55" s="59"/>
      <c r="M55" s="59"/>
      <c r="N55" s="59"/>
      <c r="O55" s="59"/>
      <c r="P55" s="59"/>
      <c r="Q55" s="59"/>
      <c r="R55" s="59"/>
    </row>
    <row r="63" spans="3:18" ht="15" customHeight="1">
      <c r="C63" s="59"/>
      <c r="D63" s="59"/>
      <c r="E63" s="59"/>
      <c r="F63" s="59"/>
      <c r="G63" s="59"/>
      <c r="H63" s="59"/>
      <c r="I63" s="59"/>
      <c r="J63" s="59"/>
      <c r="K63" s="59"/>
      <c r="L63" s="59"/>
      <c r="M63" s="59"/>
      <c r="N63" s="59"/>
      <c r="O63" s="59"/>
      <c r="P63" s="59"/>
      <c r="Q63" s="59"/>
      <c r="R63" s="59"/>
    </row>
  </sheetData>
  <hyperlinks>
    <hyperlink ref="G5" location="Cover!A1" display="Back to Main" xr:uid="{3A1AA0BB-2055-4F75-B943-3F4AEF3EAA47}"/>
  </hyperlinks>
  <pageMargins left="0.25" right="0.25" top="0.5" bottom="0.5" header="0.3" footer="0.55000000000000004"/>
  <pageSetup scale="61" orientation="portrait" r:id="rId1"/>
  <headerFooter>
    <oddHeader>&amp;R&amp;8&amp;K01+049May 28, 2019</oddHeader>
    <oddFooter>&amp;L&amp;8&amp;K01+046LiveRamp Holdings, Inc.&amp;C&amp;8&amp;K01+047Page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C5302-105F-4F1C-8B41-19D9D1382AB8}">
  <sheetPr>
    <tabColor theme="4" tint="0.59999389629810485"/>
    <pageSetUpPr fitToPage="1"/>
  </sheetPr>
  <dimension ref="B4:N57"/>
  <sheetViews>
    <sheetView showGridLines="0" zoomScaleNormal="100" workbookViewId="0"/>
  </sheetViews>
  <sheetFormatPr defaultColWidth="9.1796875" defaultRowHeight="15" customHeight="1"/>
  <cols>
    <col min="1" max="1" width="5.453125" style="3" customWidth="1"/>
    <col min="2" max="2" width="51.1796875" style="8" customWidth="1"/>
    <col min="3" max="14" width="10.453125" style="8" customWidth="1"/>
    <col min="15" max="29" width="10.453125" style="3" customWidth="1"/>
    <col min="30" max="16384" width="9.1796875" style="3"/>
  </cols>
  <sheetData>
    <row r="4" spans="2:14" ht="15" customHeight="1">
      <c r="B4" s="1"/>
      <c r="C4" s="4" t="s">
        <v>53</v>
      </c>
    </row>
    <row r="5" spans="2:14" ht="15" customHeight="1">
      <c r="B5" s="5" t="s">
        <v>24</v>
      </c>
      <c r="C5" s="65"/>
      <c r="D5" s="65"/>
      <c r="E5" s="65"/>
      <c r="F5" s="65"/>
      <c r="G5" s="65"/>
      <c r="H5" s="65"/>
      <c r="I5" s="65"/>
      <c r="J5" s="65"/>
      <c r="K5" s="65"/>
      <c r="L5" s="65"/>
      <c r="M5" s="65"/>
      <c r="N5" s="65"/>
    </row>
    <row r="6" spans="2:14" ht="15" customHeight="1">
      <c r="B6" s="8" t="s">
        <v>23</v>
      </c>
    </row>
    <row r="8" spans="2:14" ht="15" customHeight="1">
      <c r="C8" s="9" t="s">
        <v>195</v>
      </c>
      <c r="D8" s="10" t="s">
        <v>83</v>
      </c>
      <c r="E8" s="10" t="s">
        <v>84</v>
      </c>
      <c r="F8" s="10" t="s">
        <v>85</v>
      </c>
      <c r="G8" s="10" t="s">
        <v>86</v>
      </c>
      <c r="H8" s="9" t="s">
        <v>48</v>
      </c>
      <c r="I8" s="10" t="s">
        <v>87</v>
      </c>
      <c r="J8" s="10" t="s">
        <v>88</v>
      </c>
      <c r="K8" s="10" t="s">
        <v>89</v>
      </c>
      <c r="L8" s="10" t="s">
        <v>90</v>
      </c>
      <c r="M8" s="9" t="s">
        <v>91</v>
      </c>
      <c r="N8" s="10" t="s">
        <v>168</v>
      </c>
    </row>
    <row r="9" spans="2:14" ht="15" customHeight="1">
      <c r="C9" s="69"/>
      <c r="H9" s="69"/>
      <c r="M9" s="69"/>
    </row>
    <row r="10" spans="2:14" s="28" customFormat="1" ht="15" customHeight="1">
      <c r="B10" s="124" t="s">
        <v>164</v>
      </c>
      <c r="C10" s="125">
        <f>'Income Statement'!C31</f>
        <v>-85576</v>
      </c>
      <c r="D10" s="126">
        <f>'Income Statement'!D31</f>
        <v>-26215</v>
      </c>
      <c r="E10" s="126">
        <f>'Income Statement'!E31</f>
        <v>-25191</v>
      </c>
      <c r="F10" s="126">
        <f>'Income Statement'!F31</f>
        <v>3117</v>
      </c>
      <c r="G10" s="126">
        <f>'Income Statement'!G31</f>
        <v>-19010</v>
      </c>
      <c r="H10" s="125">
        <f>SUM(D10:G10)</f>
        <v>-67299</v>
      </c>
      <c r="I10" s="126">
        <f>'Income Statement'!I31</f>
        <v>-27818</v>
      </c>
      <c r="J10" s="126">
        <f>'Income Statement'!J31</f>
        <v>-41180</v>
      </c>
      <c r="K10" s="126">
        <f>'Income Statement'!K31</f>
        <v>-15261</v>
      </c>
      <c r="L10" s="126">
        <f>'Income Statement'!L31</f>
        <v>-49688</v>
      </c>
      <c r="M10" s="127">
        <f>SUM(I10:L10)</f>
        <v>-133947</v>
      </c>
      <c r="N10" s="126">
        <f>'Income Statement'!N31</f>
        <v>-42140</v>
      </c>
    </row>
    <row r="11" spans="2:14" s="28" customFormat="1" ht="15" customHeight="1">
      <c r="B11" s="128" t="s">
        <v>7</v>
      </c>
      <c r="C11" s="129">
        <f>'Income Statement'!C29</f>
        <v>-45184</v>
      </c>
      <c r="D11" s="130">
        <f>'Income Statement'!D29</f>
        <v>-14184</v>
      </c>
      <c r="E11" s="130">
        <f>'Income Statement'!E29</f>
        <v>-12679</v>
      </c>
      <c r="F11" s="130">
        <f>'Income Statement'!F29</f>
        <v>-30374</v>
      </c>
      <c r="G11" s="130">
        <f>'Income Statement'!G29</f>
        <v>-8486</v>
      </c>
      <c r="H11" s="129">
        <f>SUM(D11:G11)</f>
        <v>-65723</v>
      </c>
      <c r="I11" s="130">
        <f>'Income Statement'!I29</f>
        <v>-1428</v>
      </c>
      <c r="J11" s="130">
        <f>'Income Statement'!J29</f>
        <v>2700</v>
      </c>
      <c r="K11" s="130">
        <f>'Income Statement'!K29</f>
        <v>-22546</v>
      </c>
      <c r="L11" s="130">
        <f>'Income Statement'!L29</f>
        <v>-24135</v>
      </c>
      <c r="M11" s="129">
        <f>SUM(I11:L11)</f>
        <v>-45409</v>
      </c>
      <c r="N11" s="130">
        <f>'Income Statement'!N29</f>
        <v>-353</v>
      </c>
    </row>
    <row r="12" spans="2:14" s="28" customFormat="1" ht="15" customHeight="1">
      <c r="B12" s="131" t="s">
        <v>8</v>
      </c>
      <c r="C12" s="132">
        <f>'Income Statement'!C25</f>
        <v>652</v>
      </c>
      <c r="D12" s="133">
        <f>'Income Statement'!D25</f>
        <v>-580</v>
      </c>
      <c r="E12" s="133">
        <f>'Income Statement'!E25</f>
        <v>263</v>
      </c>
      <c r="F12" s="133">
        <f>'Income Statement'!F25</f>
        <v>432</v>
      </c>
      <c r="G12" s="133">
        <f>'Income Statement'!G25</f>
        <v>387</v>
      </c>
      <c r="H12" s="132">
        <f>SUM(D12:G12)</f>
        <v>502</v>
      </c>
      <c r="I12" s="133">
        <f>'Income Statement'!I25</f>
        <v>356</v>
      </c>
      <c r="J12" s="133">
        <f>'Income Statement'!J25</f>
        <v>-281</v>
      </c>
      <c r="K12" s="133">
        <f>'Income Statement'!K25</f>
        <v>10404</v>
      </c>
      <c r="L12" s="133">
        <f>'Income Statement'!L25</f>
        <v>8311</v>
      </c>
      <c r="M12" s="132">
        <f>SUM(I12:L12)</f>
        <v>18790</v>
      </c>
      <c r="N12" s="133">
        <f>'Income Statement'!N25</f>
        <v>5882</v>
      </c>
    </row>
    <row r="13" spans="2:14" s="28" customFormat="1" ht="15" customHeight="1">
      <c r="B13" s="124" t="s">
        <v>39</v>
      </c>
      <c r="C13" s="129">
        <f t="shared" ref="C13" si="0">C10+C11-C12</f>
        <v>-131412</v>
      </c>
      <c r="D13" s="130">
        <f>D10+D11-D12</f>
        <v>-39819</v>
      </c>
      <c r="E13" s="130">
        <f t="shared" ref="E13:G13" si="1">E10+E11-E12</f>
        <v>-38133</v>
      </c>
      <c r="F13" s="130">
        <f t="shared" si="1"/>
        <v>-27689</v>
      </c>
      <c r="G13" s="130">
        <f t="shared" si="1"/>
        <v>-27883</v>
      </c>
      <c r="H13" s="129">
        <f t="shared" ref="H13:M13" si="2">H10+H11-H12</f>
        <v>-133524</v>
      </c>
      <c r="I13" s="130">
        <f>I10+I11-I12</f>
        <v>-29602</v>
      </c>
      <c r="J13" s="130">
        <f t="shared" si="2"/>
        <v>-38199</v>
      </c>
      <c r="K13" s="130">
        <f t="shared" si="2"/>
        <v>-48211</v>
      </c>
      <c r="L13" s="130">
        <f t="shared" si="2"/>
        <v>-82134</v>
      </c>
      <c r="M13" s="129">
        <f t="shared" si="2"/>
        <v>-198146</v>
      </c>
      <c r="N13" s="130">
        <f>N10+N11-N12</f>
        <v>-48375</v>
      </c>
    </row>
    <row r="14" spans="2:14" s="28" customFormat="1" ht="15" customHeight="1">
      <c r="B14" s="131" t="s">
        <v>9</v>
      </c>
      <c r="C14" s="132">
        <v>29847.601859999973</v>
      </c>
      <c r="D14" s="134">
        <v>9193</v>
      </c>
      <c r="E14" s="134">
        <v>9765</v>
      </c>
      <c r="F14" s="134">
        <v>9297</v>
      </c>
      <c r="G14" s="134">
        <v>9392</v>
      </c>
      <c r="H14" s="132">
        <v>37647</v>
      </c>
      <c r="I14" s="134">
        <v>9403</v>
      </c>
      <c r="J14" s="134">
        <v>7018</v>
      </c>
      <c r="K14" s="134">
        <v>8853</v>
      </c>
      <c r="L14" s="134">
        <v>8508</v>
      </c>
      <c r="M14" s="132">
        <f>SUM(I14:L14)</f>
        <v>33782</v>
      </c>
      <c r="N14" s="134">
        <v>8877</v>
      </c>
    </row>
    <row r="15" spans="2:14" s="28" customFormat="1" ht="15" customHeight="1">
      <c r="B15" s="124" t="s">
        <v>169</v>
      </c>
      <c r="C15" s="127">
        <f t="shared" ref="C15:N15" si="3">C13+C14</f>
        <v>-101564.39814000003</v>
      </c>
      <c r="D15" s="126">
        <f t="shared" si="3"/>
        <v>-30626</v>
      </c>
      <c r="E15" s="126">
        <f t="shared" si="3"/>
        <v>-28368</v>
      </c>
      <c r="F15" s="126">
        <f t="shared" si="3"/>
        <v>-18392</v>
      </c>
      <c r="G15" s="126">
        <f t="shared" si="3"/>
        <v>-18491</v>
      </c>
      <c r="H15" s="127">
        <f t="shared" si="3"/>
        <v>-95877</v>
      </c>
      <c r="I15" s="126">
        <f t="shared" si="3"/>
        <v>-20199</v>
      </c>
      <c r="J15" s="126">
        <f t="shared" si="3"/>
        <v>-31181</v>
      </c>
      <c r="K15" s="126">
        <f t="shared" si="3"/>
        <v>-39358</v>
      </c>
      <c r="L15" s="126">
        <f t="shared" si="3"/>
        <v>-73626</v>
      </c>
      <c r="M15" s="127">
        <f t="shared" si="3"/>
        <v>-164364</v>
      </c>
      <c r="N15" s="126">
        <f t="shared" si="3"/>
        <v>-39498</v>
      </c>
    </row>
    <row r="16" spans="2:14" s="28" customFormat="1" ht="15" customHeight="1">
      <c r="B16" s="124"/>
      <c r="C16" s="129"/>
      <c r="D16" s="130"/>
      <c r="E16" s="130"/>
      <c r="F16" s="130"/>
      <c r="G16" s="130"/>
      <c r="H16" s="129"/>
      <c r="I16" s="130"/>
      <c r="J16" s="130"/>
      <c r="K16" s="130"/>
      <c r="L16" s="130"/>
      <c r="M16" s="129"/>
      <c r="N16" s="130"/>
    </row>
    <row r="17" spans="2:14" s="28" customFormat="1" ht="15" customHeight="1">
      <c r="B17" s="128" t="s">
        <v>10</v>
      </c>
      <c r="C17" s="129"/>
      <c r="D17" s="130"/>
      <c r="E17" s="130"/>
      <c r="F17" s="130"/>
      <c r="G17" s="130"/>
      <c r="H17" s="129"/>
      <c r="I17" s="130"/>
      <c r="J17" s="130"/>
      <c r="K17" s="130"/>
      <c r="L17" s="130"/>
      <c r="M17" s="129"/>
      <c r="N17" s="130"/>
    </row>
    <row r="18" spans="2:14" s="28" customFormat="1" ht="15" customHeight="1">
      <c r="B18" s="128" t="s">
        <v>11</v>
      </c>
      <c r="C18" s="127">
        <v>39771.930419999975</v>
      </c>
      <c r="D18" s="126">
        <v>12400</v>
      </c>
      <c r="E18" s="126">
        <v>13154</v>
      </c>
      <c r="F18" s="126">
        <v>13290</v>
      </c>
      <c r="G18" s="126">
        <v>14022</v>
      </c>
      <c r="H18" s="127">
        <f>SUM(D18:G18)</f>
        <v>52866</v>
      </c>
      <c r="I18" s="126">
        <v>17798</v>
      </c>
      <c r="J18" s="126">
        <v>17667</v>
      </c>
      <c r="K18" s="126">
        <v>26082</v>
      </c>
      <c r="L18" s="126">
        <v>41174</v>
      </c>
      <c r="M18" s="127">
        <f>SUM(I18:L18)</f>
        <v>102721</v>
      </c>
      <c r="N18" s="126">
        <v>18630</v>
      </c>
    </row>
    <row r="19" spans="2:14" ht="15" customHeight="1">
      <c r="B19" s="135" t="s">
        <v>12</v>
      </c>
      <c r="C19" s="129">
        <v>4752.8016599999992</v>
      </c>
      <c r="D19" s="136">
        <v>-3</v>
      </c>
      <c r="E19" s="136">
        <v>2833</v>
      </c>
      <c r="F19" s="136">
        <v>-788</v>
      </c>
      <c r="G19" s="136">
        <v>681</v>
      </c>
      <c r="H19" s="129">
        <f>SUM(D19:G19)</f>
        <v>2723</v>
      </c>
      <c r="I19" s="130">
        <v>1</v>
      </c>
      <c r="J19" s="130">
        <v>489</v>
      </c>
      <c r="K19" s="130">
        <v>5043</v>
      </c>
      <c r="L19" s="130">
        <v>14400</v>
      </c>
      <c r="M19" s="129">
        <f>SUM(I19:L19)</f>
        <v>19933</v>
      </c>
      <c r="N19" s="130">
        <v>2276</v>
      </c>
    </row>
    <row r="20" spans="2:14" ht="15" customHeight="1">
      <c r="B20" s="137" t="s">
        <v>13</v>
      </c>
      <c r="C20" s="132">
        <v>8639.0499999999975</v>
      </c>
      <c r="D20" s="252">
        <v>7119</v>
      </c>
      <c r="E20" s="252">
        <v>5453</v>
      </c>
      <c r="F20" s="252">
        <v>5214.1000000000004</v>
      </c>
      <c r="G20" s="253">
        <v>0</v>
      </c>
      <c r="H20" s="132">
        <f>SUM(D20:G20)</f>
        <v>17786.099999999999</v>
      </c>
      <c r="I20" s="133">
        <v>0</v>
      </c>
      <c r="J20" s="133">
        <v>2122</v>
      </c>
      <c r="K20" s="133">
        <v>700</v>
      </c>
      <c r="L20" s="134">
        <v>-705</v>
      </c>
      <c r="M20" s="132">
        <f>SUM(I20:L20)</f>
        <v>2117</v>
      </c>
      <c r="N20" s="133">
        <v>0</v>
      </c>
    </row>
    <row r="21" spans="2:14" s="28" customFormat="1" ht="15" customHeight="1">
      <c r="B21" s="124" t="s">
        <v>14</v>
      </c>
      <c r="C21" s="127">
        <f>C15+C18+C19+C20+1</f>
        <v>-48399.616060000066</v>
      </c>
      <c r="D21" s="126">
        <f>D15+D18+D19+D20</f>
        <v>-11110</v>
      </c>
      <c r="E21" s="126">
        <f t="shared" ref="E21:N21" si="4">E15+E18+E19+E20</f>
        <v>-6928</v>
      </c>
      <c r="F21" s="126">
        <f t="shared" si="4"/>
        <v>-675.89999999999964</v>
      </c>
      <c r="G21" s="126">
        <f t="shared" si="4"/>
        <v>-3788</v>
      </c>
      <c r="H21" s="127">
        <f t="shared" si="4"/>
        <v>-22501.9</v>
      </c>
      <c r="I21" s="126">
        <f t="shared" si="4"/>
        <v>-2400</v>
      </c>
      <c r="J21" s="126">
        <f t="shared" si="4"/>
        <v>-10903</v>
      </c>
      <c r="K21" s="126">
        <f t="shared" si="4"/>
        <v>-7533</v>
      </c>
      <c r="L21" s="126">
        <f t="shared" si="4"/>
        <v>-18757</v>
      </c>
      <c r="M21" s="127">
        <f t="shared" si="4"/>
        <v>-39593</v>
      </c>
      <c r="N21" s="126">
        <f t="shared" si="4"/>
        <v>-18592</v>
      </c>
    </row>
    <row r="22" spans="2:14" ht="15" customHeight="1">
      <c r="C22" s="90"/>
      <c r="H22" s="90"/>
      <c r="M22" s="90"/>
    </row>
    <row r="23" spans="2:14" ht="15" customHeight="1">
      <c r="C23" s="138"/>
      <c r="I23" s="71"/>
      <c r="J23" s="71"/>
      <c r="K23" s="71"/>
      <c r="L23" s="71"/>
      <c r="M23" s="71"/>
      <c r="N23" s="71"/>
    </row>
    <row r="24" spans="2:14" ht="15" customHeight="1">
      <c r="C24" s="138"/>
      <c r="L24" s="71"/>
    </row>
    <row r="25" spans="2:14" ht="15" customHeight="1">
      <c r="C25" s="138"/>
    </row>
    <row r="26" spans="2:14" ht="15" customHeight="1">
      <c r="C26" s="71"/>
      <c r="D26" s="71"/>
      <c r="E26" s="71"/>
      <c r="F26" s="71"/>
      <c r="G26" s="71"/>
      <c r="H26" s="71"/>
      <c r="I26" s="71"/>
      <c r="J26" s="71"/>
      <c r="K26" s="71"/>
      <c r="L26" s="71"/>
      <c r="M26" s="71"/>
      <c r="N26" s="71"/>
    </row>
    <row r="27" spans="2:14" ht="15" customHeight="1">
      <c r="C27" s="138"/>
    </row>
    <row r="28" spans="2:14" ht="15" customHeight="1">
      <c r="C28" s="139"/>
      <c r="D28" s="139"/>
      <c r="E28" s="139"/>
      <c r="F28" s="139"/>
      <c r="G28" s="139"/>
      <c r="H28" s="139"/>
      <c r="I28" s="139"/>
      <c r="J28" s="139"/>
      <c r="K28" s="139"/>
      <c r="L28" s="139"/>
      <c r="M28" s="139"/>
      <c r="N28" s="139"/>
    </row>
    <row r="29" spans="2:14" ht="15" customHeight="1">
      <c r="C29" s="138"/>
    </row>
    <row r="30" spans="2:14" ht="15" customHeight="1">
      <c r="C30" s="138"/>
    </row>
    <row r="31" spans="2:14" ht="15" customHeight="1">
      <c r="C31" s="138"/>
    </row>
    <row r="32" spans="2:14" ht="15" customHeight="1">
      <c r="C32" s="138"/>
    </row>
    <row r="33" spans="3:14" ht="15" customHeight="1">
      <c r="C33" s="138"/>
    </row>
    <row r="34" spans="3:14" ht="15" customHeight="1">
      <c r="C34" s="138"/>
    </row>
    <row r="35" spans="3:14" ht="15" customHeight="1">
      <c r="C35" s="71"/>
      <c r="D35" s="71"/>
      <c r="E35" s="71"/>
      <c r="F35" s="71"/>
      <c r="G35" s="71"/>
      <c r="H35" s="71"/>
      <c r="I35" s="71"/>
      <c r="J35" s="71"/>
      <c r="K35" s="71"/>
      <c r="L35" s="71"/>
      <c r="M35" s="71"/>
      <c r="N35" s="71"/>
    </row>
    <row r="36" spans="3:14" ht="15" customHeight="1">
      <c r="C36" s="138"/>
    </row>
    <row r="37" spans="3:14" ht="15" customHeight="1">
      <c r="C37" s="138"/>
    </row>
    <row r="38" spans="3:14" ht="15" customHeight="1">
      <c r="C38" s="138"/>
    </row>
    <row r="39" spans="3:14" ht="15" customHeight="1">
      <c r="C39" s="138"/>
    </row>
    <row r="46" spans="3:14" ht="15" customHeight="1">
      <c r="C46" s="91"/>
      <c r="D46" s="91"/>
      <c r="E46" s="91"/>
      <c r="F46" s="91"/>
      <c r="G46" s="91"/>
      <c r="H46" s="91"/>
      <c r="I46" s="91"/>
      <c r="J46" s="91"/>
      <c r="K46" s="91"/>
      <c r="L46" s="91"/>
      <c r="M46" s="91"/>
      <c r="N46" s="91"/>
    </row>
    <row r="49" spans="3:14" ht="15" customHeight="1">
      <c r="C49" s="91"/>
      <c r="D49" s="91"/>
      <c r="E49" s="91"/>
      <c r="F49" s="91"/>
      <c r="G49" s="91"/>
      <c r="H49" s="91"/>
      <c r="I49" s="91"/>
      <c r="J49" s="91"/>
      <c r="K49" s="91"/>
      <c r="L49" s="91"/>
      <c r="M49" s="91"/>
      <c r="N49" s="91"/>
    </row>
    <row r="57" spans="3:14" ht="15" customHeight="1">
      <c r="C57" s="91"/>
      <c r="D57" s="91"/>
      <c r="E57" s="91"/>
      <c r="F57" s="91"/>
      <c r="G57" s="91"/>
      <c r="H57" s="91"/>
      <c r="I57" s="91"/>
      <c r="J57" s="91"/>
      <c r="K57" s="91"/>
      <c r="L57" s="91"/>
      <c r="M57" s="91"/>
      <c r="N57" s="91"/>
    </row>
  </sheetData>
  <hyperlinks>
    <hyperlink ref="C4" location="Cover!A1" display="Back to Main" xr:uid="{C2267AB2-16C9-474B-A833-9AEC62BBBBF2}"/>
  </hyperlinks>
  <pageMargins left="0.25" right="0.25" top="0.75" bottom="0.75" header="0.3" footer="0.3"/>
  <pageSetup scale="57" orientation="portrait" r:id="rId1"/>
  <headerFooter>
    <oddHeader>&amp;R&amp;8&amp;K01+049May 28, 2019</oddHeader>
    <oddFooter>&amp;L&amp;8&amp;K01+046LiveRamp Holdings, Inc.&amp;C&amp;8&amp;K01+047Page &amp;P of &amp;N</oddFooter>
  </headerFooter>
  <ignoredErrors>
    <ignoredError sqref="M10:M12 H10" formulaRange="1"/>
    <ignoredError sqref="M14:M17" formula="1" formulaRange="1"/>
    <ignoredError sqref="M13"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6B96C-E6A5-4066-8386-3A1926E628BA}">
  <sheetPr>
    <tabColor theme="4" tint="0.59999389629810485"/>
    <pageSetUpPr fitToPage="1"/>
  </sheetPr>
  <dimension ref="B1:N61"/>
  <sheetViews>
    <sheetView showGridLines="0" zoomScaleNormal="100" zoomScaleSheetLayoutView="90" workbookViewId="0"/>
  </sheetViews>
  <sheetFormatPr defaultColWidth="9.1796875" defaultRowHeight="15" customHeight="1"/>
  <cols>
    <col min="1" max="1" width="5.453125" style="3" customWidth="1"/>
    <col min="2" max="2" width="54.453125" style="8" customWidth="1"/>
    <col min="3" max="14" width="10.453125" style="2" customWidth="1"/>
    <col min="15" max="30" width="10.453125" style="3" customWidth="1"/>
    <col min="31" max="16384" width="9.1796875" style="3"/>
  </cols>
  <sheetData>
    <row r="1" spans="2:14" ht="15" customHeight="1">
      <c r="B1" s="1"/>
    </row>
    <row r="2" spans="2:14" ht="15" customHeight="1">
      <c r="B2" s="1"/>
    </row>
    <row r="3" spans="2:14" ht="15" customHeight="1">
      <c r="B3" s="1"/>
    </row>
    <row r="4" spans="2:14" ht="15" customHeight="1">
      <c r="B4" s="1"/>
      <c r="C4" s="4" t="s">
        <v>53</v>
      </c>
    </row>
    <row r="5" spans="2:14" s="7" customFormat="1" ht="15" customHeight="1">
      <c r="B5" s="5" t="s">
        <v>25</v>
      </c>
      <c r="C5" s="6"/>
      <c r="D5" s="6"/>
      <c r="E5" s="6"/>
      <c r="F5" s="6"/>
      <c r="G5" s="6"/>
      <c r="H5" s="6"/>
      <c r="I5" s="6"/>
      <c r="J5" s="6"/>
      <c r="K5" s="6"/>
      <c r="L5" s="6"/>
      <c r="M5" s="6"/>
      <c r="N5" s="6"/>
    </row>
    <row r="6" spans="2:14" ht="15" customHeight="1">
      <c r="B6" s="8" t="s">
        <v>165</v>
      </c>
    </row>
    <row r="8" spans="2:14" ht="15" customHeight="1">
      <c r="C8" s="9" t="s">
        <v>195</v>
      </c>
      <c r="D8" s="10" t="s">
        <v>83</v>
      </c>
      <c r="E8" s="10" t="s">
        <v>84</v>
      </c>
      <c r="F8" s="10" t="s">
        <v>85</v>
      </c>
      <c r="G8" s="10" t="s">
        <v>86</v>
      </c>
      <c r="H8" s="9" t="s">
        <v>48</v>
      </c>
      <c r="I8" s="10" t="s">
        <v>87</v>
      </c>
      <c r="J8" s="10" t="s">
        <v>88</v>
      </c>
      <c r="K8" s="10" t="s">
        <v>89</v>
      </c>
      <c r="L8" s="10" t="s">
        <v>90</v>
      </c>
      <c r="M8" s="9" t="s">
        <v>91</v>
      </c>
      <c r="N8" s="10" t="s">
        <v>168</v>
      </c>
    </row>
    <row r="9" spans="2:14" ht="15" customHeight="1">
      <c r="C9" s="11"/>
      <c r="H9" s="11"/>
      <c r="M9" s="11"/>
    </row>
    <row r="10" spans="2:14" s="16" customFormat="1" ht="15" customHeight="1">
      <c r="B10" s="12" t="s">
        <v>130</v>
      </c>
      <c r="C10" s="13">
        <v>-130760</v>
      </c>
      <c r="D10" s="14">
        <v>-40399</v>
      </c>
      <c r="E10" s="14">
        <v>-37870</v>
      </c>
      <c r="F10" s="14">
        <v>-27257</v>
      </c>
      <c r="G10" s="14">
        <v>-27496</v>
      </c>
      <c r="H10" s="13">
        <v>-133022</v>
      </c>
      <c r="I10" s="14">
        <v>-29246</v>
      </c>
      <c r="J10" s="14">
        <v>-38480</v>
      </c>
      <c r="K10" s="14">
        <v>-37807</v>
      </c>
      <c r="L10" s="14">
        <f>'GAAP to Non-GAAP Inc Stmt'!P55</f>
        <v>-73823</v>
      </c>
      <c r="M10" s="13">
        <f>SUM(I10:L10)</f>
        <v>-179356</v>
      </c>
      <c r="N10" s="15">
        <f>'Income Statement'!N27</f>
        <v>-42493</v>
      </c>
    </row>
    <row r="11" spans="2:14" ht="15" customHeight="1">
      <c r="B11" s="17" t="s">
        <v>127</v>
      </c>
      <c r="C11" s="18">
        <v>-45184</v>
      </c>
      <c r="D11" s="19">
        <v>-14184</v>
      </c>
      <c r="E11" s="19">
        <v>-12679</v>
      </c>
      <c r="F11" s="19">
        <v>-30374</v>
      </c>
      <c r="G11" s="19">
        <v>-8486</v>
      </c>
      <c r="H11" s="18">
        <f>SUM(D11:G11)</f>
        <v>-65723</v>
      </c>
      <c r="I11" s="19">
        <v>-1428</v>
      </c>
      <c r="J11" s="19">
        <v>2700</v>
      </c>
      <c r="K11" s="19">
        <v>-22546</v>
      </c>
      <c r="L11" s="19">
        <f>EBITDA!L11</f>
        <v>-24135</v>
      </c>
      <c r="M11" s="18">
        <f>SUM(I11:L11)</f>
        <v>-45409</v>
      </c>
      <c r="N11" s="20">
        <f>'Income Statement'!N29</f>
        <v>-353</v>
      </c>
    </row>
    <row r="12" spans="2:14" s="25" customFormat="1" ht="15" customHeight="1">
      <c r="B12" s="21" t="s">
        <v>131</v>
      </c>
      <c r="C12" s="22">
        <f>C10-C11</f>
        <v>-85576</v>
      </c>
      <c r="D12" s="23">
        <f t="shared" ref="D12:M12" si="0">D10-D11</f>
        <v>-26215</v>
      </c>
      <c r="E12" s="23">
        <f t="shared" si="0"/>
        <v>-25191</v>
      </c>
      <c r="F12" s="23">
        <f t="shared" si="0"/>
        <v>3117</v>
      </c>
      <c r="G12" s="23">
        <f t="shared" si="0"/>
        <v>-19010</v>
      </c>
      <c r="H12" s="22">
        <f t="shared" si="0"/>
        <v>-67299</v>
      </c>
      <c r="I12" s="23">
        <f t="shared" si="0"/>
        <v>-27818</v>
      </c>
      <c r="J12" s="23">
        <f t="shared" si="0"/>
        <v>-41180</v>
      </c>
      <c r="K12" s="23">
        <f t="shared" si="0"/>
        <v>-15261</v>
      </c>
      <c r="L12" s="23">
        <f t="shared" si="0"/>
        <v>-49688</v>
      </c>
      <c r="M12" s="22">
        <f t="shared" si="0"/>
        <v>-133947</v>
      </c>
      <c r="N12" s="24">
        <f t="shared" ref="N12" si="1">N10-N11</f>
        <v>-42140</v>
      </c>
    </row>
    <row r="13" spans="2:14" s="28" customFormat="1" ht="15" customHeight="1">
      <c r="B13" s="26"/>
      <c r="C13" s="11"/>
      <c r="D13" s="27"/>
      <c r="E13" s="27"/>
      <c r="F13" s="27"/>
      <c r="G13" s="27"/>
      <c r="H13" s="11"/>
      <c r="I13" s="27"/>
      <c r="J13" s="27"/>
      <c r="K13" s="27"/>
      <c r="L13" s="27"/>
      <c r="M13" s="11"/>
      <c r="N13" s="27"/>
    </row>
    <row r="14" spans="2:14" s="25" customFormat="1" ht="15" customHeight="1">
      <c r="B14" s="29" t="s">
        <v>16</v>
      </c>
      <c r="C14" s="30"/>
      <c r="D14" s="31"/>
      <c r="E14" s="31"/>
      <c r="F14" s="31"/>
      <c r="G14" s="31"/>
      <c r="H14" s="30"/>
      <c r="I14" s="31"/>
      <c r="J14" s="31"/>
      <c r="K14" s="31"/>
      <c r="L14" s="31"/>
      <c r="M14" s="30"/>
      <c r="N14" s="31"/>
    </row>
    <row r="15" spans="2:14" s="28" customFormat="1" ht="15" customHeight="1">
      <c r="B15" s="26" t="s">
        <v>17</v>
      </c>
      <c r="C15" s="32">
        <v>-1.1579773027612832</v>
      </c>
      <c r="D15" s="33">
        <v>-0.33</v>
      </c>
      <c r="E15" s="33">
        <v>-0.32</v>
      </c>
      <c r="F15" s="33">
        <v>0.04</v>
      </c>
      <c r="G15" s="33">
        <v>-0.24</v>
      </c>
      <c r="H15" s="32">
        <v>-0.85</v>
      </c>
      <c r="I15" s="33">
        <v>-0.36</v>
      </c>
      <c r="J15" s="33">
        <v>-0.53</v>
      </c>
      <c r="K15" s="33">
        <v>-0.2</v>
      </c>
      <c r="L15" s="33">
        <v>-0.73</v>
      </c>
      <c r="M15" s="32">
        <v>-1.79</v>
      </c>
      <c r="N15" s="33">
        <f>N16</f>
        <v>-0.61</v>
      </c>
    </row>
    <row r="16" spans="2:14" s="28" customFormat="1" ht="15" customHeight="1">
      <c r="B16" s="26" t="s">
        <v>18</v>
      </c>
      <c r="C16" s="32">
        <v>-1.1579773027612832</v>
      </c>
      <c r="D16" s="33">
        <f t="shared" ref="D16:M16" si="2">D15</f>
        <v>-0.33</v>
      </c>
      <c r="E16" s="33">
        <f t="shared" si="2"/>
        <v>-0.32</v>
      </c>
      <c r="F16" s="33">
        <f t="shared" si="2"/>
        <v>0.04</v>
      </c>
      <c r="G16" s="33">
        <f t="shared" si="2"/>
        <v>-0.24</v>
      </c>
      <c r="H16" s="32">
        <f t="shared" si="2"/>
        <v>-0.85</v>
      </c>
      <c r="I16" s="33">
        <f t="shared" si="2"/>
        <v>-0.36</v>
      </c>
      <c r="J16" s="33">
        <f t="shared" si="2"/>
        <v>-0.53</v>
      </c>
      <c r="K16" s="33">
        <f t="shared" si="2"/>
        <v>-0.2</v>
      </c>
      <c r="L16" s="33">
        <f t="shared" si="2"/>
        <v>-0.73</v>
      </c>
      <c r="M16" s="32">
        <f t="shared" si="2"/>
        <v>-1.79</v>
      </c>
      <c r="N16" s="33">
        <f>'Income Statement'!N37</f>
        <v>-0.61</v>
      </c>
    </row>
    <row r="17" spans="2:14" s="28" customFormat="1" ht="15" customHeight="1">
      <c r="B17" s="26"/>
      <c r="C17" s="11"/>
      <c r="D17" s="27"/>
      <c r="E17" s="27"/>
      <c r="F17" s="27"/>
      <c r="G17" s="27"/>
      <c r="H17" s="11"/>
      <c r="I17" s="27"/>
      <c r="J17" s="27"/>
      <c r="K17" s="27"/>
      <c r="L17" s="27"/>
      <c r="M17" s="11"/>
      <c r="N17" s="27"/>
    </row>
    <row r="18" spans="2:14" s="28" customFormat="1" ht="15" customHeight="1">
      <c r="B18" s="34" t="s">
        <v>1</v>
      </c>
      <c r="C18" s="35"/>
      <c r="D18" s="36"/>
      <c r="E18" s="36"/>
      <c r="F18" s="36"/>
      <c r="G18" s="36"/>
      <c r="H18" s="35"/>
      <c r="I18" s="36"/>
      <c r="J18" s="36"/>
      <c r="K18" s="36"/>
      <c r="L18" s="36"/>
      <c r="M18" s="35"/>
      <c r="N18" s="36"/>
    </row>
    <row r="19" spans="2:14" s="28" customFormat="1" ht="15" customHeight="1">
      <c r="B19" s="34" t="s">
        <v>129</v>
      </c>
      <c r="C19" s="37">
        <v>18618.054930000002</v>
      </c>
      <c r="D19" s="38">
        <v>5959</v>
      </c>
      <c r="E19" s="38">
        <v>6015</v>
      </c>
      <c r="F19" s="38">
        <v>5965</v>
      </c>
      <c r="G19" s="38">
        <v>5956</v>
      </c>
      <c r="H19" s="37">
        <f>SUM(D19:G19)</f>
        <v>23895</v>
      </c>
      <c r="I19" s="38">
        <v>5970</v>
      </c>
      <c r="J19" s="38">
        <v>3548</v>
      </c>
      <c r="K19" s="38">
        <v>3359</v>
      </c>
      <c r="L19" s="38">
        <v>2981</v>
      </c>
      <c r="M19" s="37">
        <f>SUM(I19:L19)</f>
        <v>15858</v>
      </c>
      <c r="N19" s="39">
        <f>'GAAP to Non-GAAP Inc Stmt'!R47</f>
        <v>3123</v>
      </c>
    </row>
    <row r="20" spans="2:14" s="28" customFormat="1" ht="15" customHeight="1">
      <c r="B20" s="34" t="s">
        <v>170</v>
      </c>
      <c r="C20" s="37">
        <v>39795</v>
      </c>
      <c r="D20" s="38">
        <v>12400</v>
      </c>
      <c r="E20" s="38">
        <v>13154</v>
      </c>
      <c r="F20" s="38">
        <v>13290</v>
      </c>
      <c r="G20" s="38">
        <v>14023</v>
      </c>
      <c r="H20" s="37">
        <f t="shared" ref="H20:H22" si="3">SUM(D20:G20)</f>
        <v>52867</v>
      </c>
      <c r="I20" s="38">
        <v>17798</v>
      </c>
      <c r="J20" s="38">
        <v>17667</v>
      </c>
      <c r="K20" s="38">
        <v>26082</v>
      </c>
      <c r="L20" s="38">
        <v>41175</v>
      </c>
      <c r="M20" s="37">
        <f>SUM(I20:L20)</f>
        <v>102722</v>
      </c>
      <c r="N20" s="39">
        <f>'GAAP to Non-GAAP Inc Stmt'!R48</f>
        <v>18630</v>
      </c>
    </row>
    <row r="21" spans="2:14" s="28" customFormat="1" ht="15" customHeight="1">
      <c r="B21" s="34" t="s">
        <v>101</v>
      </c>
      <c r="C21" s="37">
        <v>4672</v>
      </c>
      <c r="D21" s="38">
        <v>-3</v>
      </c>
      <c r="E21" s="38">
        <v>2833</v>
      </c>
      <c r="F21" s="38">
        <v>-788</v>
      </c>
      <c r="G21" s="38">
        <v>681</v>
      </c>
      <c r="H21" s="37">
        <f t="shared" si="3"/>
        <v>2723</v>
      </c>
      <c r="I21" s="38">
        <v>1</v>
      </c>
      <c r="J21" s="38">
        <v>489</v>
      </c>
      <c r="K21" s="38">
        <v>5043</v>
      </c>
      <c r="L21" s="38">
        <v>14400</v>
      </c>
      <c r="M21" s="37">
        <f>SUM(I21:L21)</f>
        <v>19933</v>
      </c>
      <c r="N21" s="39">
        <f>'GAAP to Non-GAAP Inc Stmt'!R49</f>
        <v>2276</v>
      </c>
    </row>
    <row r="22" spans="2:14" s="28" customFormat="1" ht="15" customHeight="1">
      <c r="B22" s="34" t="s">
        <v>128</v>
      </c>
      <c r="C22" s="37">
        <v>8639.0499999999975</v>
      </c>
      <c r="D22" s="40">
        <v>7119</v>
      </c>
      <c r="E22" s="40">
        <v>5453</v>
      </c>
      <c r="F22" s="40">
        <v>5214.1000000000004</v>
      </c>
      <c r="G22" s="41">
        <v>0</v>
      </c>
      <c r="H22" s="37">
        <f t="shared" si="3"/>
        <v>17786.099999999999</v>
      </c>
      <c r="I22" s="40">
        <v>0</v>
      </c>
      <c r="J22" s="40">
        <v>2122</v>
      </c>
      <c r="K22" s="40">
        <v>700</v>
      </c>
      <c r="L22" s="41">
        <v>-705</v>
      </c>
      <c r="M22" s="37">
        <f>SUM(I22:L22)</f>
        <v>2117</v>
      </c>
      <c r="N22" s="42">
        <v>0</v>
      </c>
    </row>
    <row r="23" spans="2:14" s="28" customFormat="1" ht="15" customHeight="1">
      <c r="B23" s="44" t="s">
        <v>171</v>
      </c>
      <c r="C23" s="45">
        <v>0</v>
      </c>
      <c r="D23" s="46">
        <v>0</v>
      </c>
      <c r="E23" s="46">
        <v>0</v>
      </c>
      <c r="F23" s="46">
        <v>0</v>
      </c>
      <c r="G23" s="46">
        <v>0</v>
      </c>
      <c r="H23" s="45">
        <v>0</v>
      </c>
      <c r="I23" s="46">
        <v>0</v>
      </c>
      <c r="J23" s="46">
        <v>0</v>
      </c>
      <c r="K23" s="46">
        <v>1959</v>
      </c>
      <c r="L23" s="46">
        <v>1853</v>
      </c>
      <c r="M23" s="45">
        <f>SUM(I23:L23)</f>
        <v>3812</v>
      </c>
      <c r="N23" s="46">
        <f>'GAAP to Non-GAAP Inc Stmt'!R51</f>
        <v>1906</v>
      </c>
    </row>
    <row r="24" spans="2:14" s="48" customFormat="1" ht="15" customHeight="1">
      <c r="B24" s="47" t="s">
        <v>19</v>
      </c>
      <c r="C24" s="22">
        <f>SUM(C19:C23)</f>
        <v>71724.104930000001</v>
      </c>
      <c r="D24" s="23">
        <f t="shared" ref="D24:H24" si="4">SUM(D19:D23)</f>
        <v>25475</v>
      </c>
      <c r="E24" s="23">
        <f t="shared" si="4"/>
        <v>27455</v>
      </c>
      <c r="F24" s="23">
        <f t="shared" si="4"/>
        <v>23681.1</v>
      </c>
      <c r="G24" s="23">
        <f t="shared" si="4"/>
        <v>20660</v>
      </c>
      <c r="H24" s="22">
        <f t="shared" si="4"/>
        <v>97271.1</v>
      </c>
      <c r="I24" s="23">
        <f t="shared" ref="I24" si="5">SUM(I19:I23)</f>
        <v>23769</v>
      </c>
      <c r="J24" s="23">
        <f t="shared" ref="J24" si="6">SUM(J19:J23)</f>
        <v>23826</v>
      </c>
      <c r="K24" s="23">
        <f t="shared" ref="K24" si="7">SUM(K19:K23)</f>
        <v>37143</v>
      </c>
      <c r="L24" s="23">
        <f t="shared" ref="L24" si="8">SUM(L19:L23)</f>
        <v>59704</v>
      </c>
      <c r="M24" s="22">
        <f t="shared" ref="M24:N24" si="9">SUM(M19:M23)</f>
        <v>144442</v>
      </c>
      <c r="N24" s="24">
        <f t="shared" si="9"/>
        <v>25935</v>
      </c>
    </row>
    <row r="25" spans="2:14" s="28" customFormat="1" ht="15" customHeight="1">
      <c r="B25" s="26"/>
      <c r="C25" s="35"/>
      <c r="D25" s="36"/>
      <c r="E25" s="36"/>
      <c r="F25" s="36"/>
      <c r="G25" s="36"/>
      <c r="H25" s="35"/>
      <c r="I25" s="36"/>
      <c r="J25" s="36"/>
      <c r="K25" s="36"/>
      <c r="L25" s="36"/>
      <c r="M25" s="35"/>
      <c r="N25" s="36"/>
    </row>
    <row r="26" spans="2:14" s="28" customFormat="1" ht="15" customHeight="1">
      <c r="B26" s="26" t="s">
        <v>20</v>
      </c>
      <c r="C26" s="11"/>
      <c r="D26" s="27"/>
      <c r="E26" s="27"/>
      <c r="F26" s="27"/>
      <c r="G26" s="27"/>
      <c r="H26" s="11"/>
      <c r="I26" s="27"/>
      <c r="J26" s="27"/>
      <c r="K26" s="27"/>
      <c r="L26" s="27"/>
      <c r="M26" s="11"/>
      <c r="N26" s="27"/>
    </row>
    <row r="27" spans="2:14" s="28" customFormat="1" ht="15" customHeight="1">
      <c r="B27" s="26" t="s">
        <v>102</v>
      </c>
      <c r="C27" s="37">
        <v>-59035.522600000448</v>
      </c>
      <c r="D27" s="38">
        <v>-14924</v>
      </c>
      <c r="E27" s="38">
        <v>-10415</v>
      </c>
      <c r="F27" s="38">
        <v>-3575.9000000000015</v>
      </c>
      <c r="G27" s="38">
        <v>-6836</v>
      </c>
      <c r="H27" s="37">
        <v>-35750.899999999994</v>
      </c>
      <c r="I27" s="38">
        <v>-5477</v>
      </c>
      <c r="J27" s="38">
        <v>-14654</v>
      </c>
      <c r="K27" s="38">
        <v>-664</v>
      </c>
      <c r="L27" s="38">
        <f>L10+L24</f>
        <v>-14119</v>
      </c>
      <c r="M27" s="37">
        <f>SUM(I27:L27)</f>
        <v>-34914</v>
      </c>
      <c r="N27" s="39">
        <f>N10+N24</f>
        <v>-16558</v>
      </c>
    </row>
    <row r="28" spans="2:14" s="28" customFormat="1" ht="15" customHeight="1">
      <c r="B28" s="49" t="s">
        <v>15</v>
      </c>
      <c r="C28" s="18">
        <v>-22797</v>
      </c>
      <c r="D28" s="50">
        <v>-4556</v>
      </c>
      <c r="E28" s="50">
        <v>-3164</v>
      </c>
      <c r="F28" s="50">
        <v>-2514</v>
      </c>
      <c r="G28" s="50">
        <v>-2352</v>
      </c>
      <c r="H28" s="18">
        <v>-12586</v>
      </c>
      <c r="I28" s="50">
        <v>-1078</v>
      </c>
      <c r="J28" s="50">
        <v>-3790</v>
      </c>
      <c r="K28" s="50">
        <v>-2941</v>
      </c>
      <c r="L28" s="50">
        <v>-5155</v>
      </c>
      <c r="M28" s="18">
        <f>SUM(I28:L28)</f>
        <v>-12964</v>
      </c>
      <c r="N28" s="46">
        <v>-216</v>
      </c>
    </row>
    <row r="29" spans="2:14" s="48" customFormat="1" ht="15" customHeight="1">
      <c r="B29" s="47" t="s">
        <v>103</v>
      </c>
      <c r="C29" s="22">
        <f>C27-C28</f>
        <v>-36238.522600000448</v>
      </c>
      <c r="D29" s="23">
        <v>-10368</v>
      </c>
      <c r="E29" s="23">
        <v>-7251</v>
      </c>
      <c r="F29" s="23">
        <v>-1061.9000000000015</v>
      </c>
      <c r="G29" s="23">
        <v>-4484</v>
      </c>
      <c r="H29" s="22">
        <v>-23164.899999999994</v>
      </c>
      <c r="I29" s="23">
        <v>-4399</v>
      </c>
      <c r="J29" s="23">
        <v>-10864</v>
      </c>
      <c r="K29" s="23">
        <v>2277</v>
      </c>
      <c r="L29" s="23">
        <f t="shared" ref="L29:N29" si="10">L27-L28</f>
        <v>-8964</v>
      </c>
      <c r="M29" s="22">
        <f t="shared" si="10"/>
        <v>-21950</v>
      </c>
      <c r="N29" s="23">
        <f t="shared" si="10"/>
        <v>-16342</v>
      </c>
    </row>
    <row r="30" spans="2:14" s="28" customFormat="1" ht="15" customHeight="1">
      <c r="B30" s="26"/>
      <c r="C30" s="11"/>
      <c r="D30" s="27"/>
      <c r="E30" s="27"/>
      <c r="F30" s="27"/>
      <c r="G30" s="27"/>
      <c r="H30" s="11"/>
      <c r="I30" s="27"/>
      <c r="J30" s="27"/>
      <c r="K30" s="27"/>
      <c r="L30" s="27"/>
      <c r="M30" s="11"/>
      <c r="N30" s="27"/>
    </row>
    <row r="31" spans="2:14" s="25" customFormat="1" ht="15" customHeight="1">
      <c r="B31" s="29" t="s">
        <v>132</v>
      </c>
      <c r="C31" s="30"/>
      <c r="D31" s="31"/>
      <c r="E31" s="31"/>
      <c r="F31" s="31"/>
      <c r="G31" s="31"/>
      <c r="H31" s="30"/>
      <c r="I31" s="31"/>
      <c r="J31" s="31"/>
      <c r="K31" s="31"/>
      <c r="L31" s="31"/>
      <c r="M31" s="30"/>
      <c r="N31" s="31"/>
    </row>
    <row r="32" spans="2:14" ht="15" customHeight="1">
      <c r="B32" s="51" t="s">
        <v>17</v>
      </c>
      <c r="C32" s="52">
        <f t="shared" ref="C32:L33" si="11">C$29/C35</f>
        <v>-0.46693711554072914</v>
      </c>
      <c r="D32" s="53">
        <f t="shared" si="11"/>
        <v>-0.13178767541183647</v>
      </c>
      <c r="E32" s="53">
        <f t="shared" si="11"/>
        <v>-9.151258913358995E-2</v>
      </c>
      <c r="F32" s="53">
        <f t="shared" si="11"/>
        <v>-1.3434459724453797E-2</v>
      </c>
      <c r="G32" s="53">
        <f t="shared" si="11"/>
        <v>-5.7038186582542547E-2</v>
      </c>
      <c r="H32" s="52">
        <f t="shared" si="11"/>
        <v>-0.29363171971454277</v>
      </c>
      <c r="I32" s="53">
        <f t="shared" si="11"/>
        <v>-5.7178137388704753E-2</v>
      </c>
      <c r="J32" s="53">
        <f t="shared" si="11"/>
        <v>-0.14027476500361533</v>
      </c>
      <c r="K32" s="53">
        <f t="shared" si="11"/>
        <v>2.9419364841468773E-2</v>
      </c>
      <c r="L32" s="53">
        <f t="shared" si="11"/>
        <v>-0.13124643113369155</v>
      </c>
      <c r="M32" s="52">
        <f>M$29/M35</f>
        <v>-0.29258864302852572</v>
      </c>
      <c r="N32" s="53">
        <f t="shared" ref="N32" si="12">N$29/N35</f>
        <v>-0.23716367224915103</v>
      </c>
    </row>
    <row r="33" spans="2:14" ht="15" customHeight="1">
      <c r="B33" s="51" t="s">
        <v>18</v>
      </c>
      <c r="C33" s="52">
        <f t="shared" si="11"/>
        <v>-0.46693711554072914</v>
      </c>
      <c r="D33" s="53">
        <f t="shared" si="11"/>
        <v>-0.13178767541183647</v>
      </c>
      <c r="E33" s="53">
        <f t="shared" si="11"/>
        <v>-9.151258913358995E-2</v>
      </c>
      <c r="F33" s="53">
        <f t="shared" si="11"/>
        <v>-1.3434459724453797E-2</v>
      </c>
      <c r="G33" s="53">
        <f t="shared" si="11"/>
        <v>-5.7038186582542547E-2</v>
      </c>
      <c r="H33" s="52">
        <f>H$29/H36</f>
        <v>-0.29363171971454277</v>
      </c>
      <c r="I33" s="53">
        <f t="shared" si="11"/>
        <v>-5.7178137388704753E-2</v>
      </c>
      <c r="J33" s="53">
        <f t="shared" si="11"/>
        <v>-0.14027476500361533</v>
      </c>
      <c r="K33" s="53">
        <f t="shared" si="11"/>
        <v>2.822470684483229E-2</v>
      </c>
      <c r="L33" s="53">
        <f t="shared" si="11"/>
        <v>-0.13124643113369155</v>
      </c>
      <c r="M33" s="52">
        <f>M$29/M36</f>
        <v>-0.29258864302852572</v>
      </c>
      <c r="N33" s="53">
        <f t="shared" ref="N33" si="13">N$29/N36</f>
        <v>-0.23716367224915103</v>
      </c>
    </row>
    <row r="34" spans="2:14" ht="15" customHeight="1">
      <c r="B34" s="51"/>
      <c r="C34" s="11"/>
      <c r="H34" s="11"/>
      <c r="M34" s="11"/>
    </row>
    <row r="35" spans="2:14" ht="15" customHeight="1">
      <c r="B35" s="51" t="s">
        <v>21</v>
      </c>
      <c r="C35" s="37">
        <v>77609</v>
      </c>
      <c r="D35" s="54">
        <v>78672</v>
      </c>
      <c r="E35" s="54">
        <v>79235</v>
      </c>
      <c r="F35" s="54">
        <v>79043</v>
      </c>
      <c r="G35" s="54">
        <v>78614</v>
      </c>
      <c r="H35" s="37">
        <v>78891</v>
      </c>
      <c r="I35" s="54">
        <v>76935</v>
      </c>
      <c r="J35" s="54">
        <v>77448</v>
      </c>
      <c r="K35" s="54">
        <v>77398</v>
      </c>
      <c r="L35" s="54">
        <v>68299</v>
      </c>
      <c r="M35" s="37">
        <v>75020</v>
      </c>
      <c r="N35" s="55">
        <v>68906</v>
      </c>
    </row>
    <row r="36" spans="2:14" ht="15" customHeight="1">
      <c r="B36" s="51" t="s">
        <v>22</v>
      </c>
      <c r="C36" s="37">
        <v>77609</v>
      </c>
      <c r="D36" s="54">
        <v>78672</v>
      </c>
      <c r="E36" s="54">
        <v>79235</v>
      </c>
      <c r="F36" s="54">
        <v>79043</v>
      </c>
      <c r="G36" s="54">
        <v>78614</v>
      </c>
      <c r="H36" s="37">
        <v>78891</v>
      </c>
      <c r="I36" s="54">
        <v>76935</v>
      </c>
      <c r="J36" s="54">
        <v>77448</v>
      </c>
      <c r="K36" s="54">
        <v>80674</v>
      </c>
      <c r="L36" s="54">
        <v>68299</v>
      </c>
      <c r="M36" s="37">
        <v>75020</v>
      </c>
      <c r="N36" s="55">
        <v>68906</v>
      </c>
    </row>
    <row r="37" spans="2:14" ht="15" customHeight="1">
      <c r="C37" s="56"/>
      <c r="H37" s="56"/>
      <c r="M37" s="56"/>
    </row>
    <row r="38" spans="2:14" ht="15" customHeight="1">
      <c r="B38" s="57"/>
    </row>
    <row r="39" spans="2:14" ht="15" customHeight="1">
      <c r="C39" s="58"/>
      <c r="D39" s="58"/>
      <c r="E39" s="58"/>
      <c r="F39" s="58"/>
      <c r="G39" s="58"/>
      <c r="H39" s="58"/>
      <c r="I39" s="58"/>
      <c r="J39" s="58"/>
      <c r="K39" s="58"/>
      <c r="L39" s="58"/>
      <c r="M39" s="58"/>
      <c r="N39" s="58"/>
    </row>
    <row r="50" spans="3:14" ht="15" customHeight="1">
      <c r="C50" s="59"/>
      <c r="D50" s="59"/>
      <c r="E50" s="59"/>
      <c r="F50" s="59"/>
      <c r="G50" s="59"/>
      <c r="H50" s="59"/>
      <c r="I50" s="59"/>
      <c r="J50" s="59"/>
      <c r="K50" s="59"/>
      <c r="L50" s="59"/>
      <c r="M50" s="59"/>
      <c r="N50" s="59"/>
    </row>
    <row r="53" spans="3:14" ht="15" customHeight="1">
      <c r="C53" s="59"/>
      <c r="D53" s="59"/>
      <c r="E53" s="59"/>
      <c r="F53" s="59"/>
      <c r="G53" s="59"/>
      <c r="H53" s="59"/>
      <c r="I53" s="59"/>
      <c r="J53" s="59"/>
      <c r="K53" s="59"/>
      <c r="L53" s="59"/>
      <c r="M53" s="59"/>
      <c r="N53" s="59"/>
    </row>
    <row r="61" spans="3:14" ht="15" customHeight="1">
      <c r="C61" s="59"/>
      <c r="D61" s="59"/>
      <c r="E61" s="59"/>
      <c r="F61" s="59"/>
      <c r="G61" s="59"/>
      <c r="H61" s="59"/>
      <c r="I61" s="59"/>
      <c r="J61" s="59"/>
      <c r="K61" s="59"/>
      <c r="L61" s="59"/>
      <c r="M61" s="59"/>
      <c r="N61" s="59"/>
    </row>
  </sheetData>
  <hyperlinks>
    <hyperlink ref="C4" location="Cover!A1" display="Back to Main" xr:uid="{EAAF9FBC-4D41-4CE1-BCD5-F44BD7720EBC}"/>
  </hyperlinks>
  <pageMargins left="0.25" right="0.25" top="0.75" bottom="0.75" header="0.3" footer="0.3"/>
  <pageSetup scale="56" orientation="portrait" r:id="rId1"/>
  <headerFooter>
    <oddFooter>&amp;L&amp;8&amp;K01+046LiveRamp Holdings, Inc.&amp;C&amp;8&amp;K01+047Page &amp;P of &amp;N</oddFooter>
  </headerFooter>
  <ignoredErrors>
    <ignoredError sqref="H11 M23 H13:H23 H25:H31 M25:M26 M28:M29" formulaRange="1"/>
    <ignoredError sqref="M27" formula="1"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5CB04-DBBB-407E-B51C-6462DF9A4ECF}">
  <sheetPr>
    <tabColor theme="9" tint="-0.249977111117893"/>
    <pageSetUpPr fitToPage="1"/>
  </sheetPr>
  <dimension ref="B1:M56"/>
  <sheetViews>
    <sheetView showGridLines="0" zoomScale="80" zoomScaleNormal="80" zoomScaleSheetLayoutView="80" workbookViewId="0">
      <pane xSplit="2" ySplit="7" topLeftCell="D8" activePane="bottomRight" state="frozen"/>
      <selection pane="topRight"/>
      <selection pane="bottomLeft"/>
      <selection pane="bottomRight"/>
    </sheetView>
  </sheetViews>
  <sheetFormatPr defaultColWidth="8.6328125" defaultRowHeight="15" customHeight="1"/>
  <cols>
    <col min="1" max="1" width="5.453125" style="8" customWidth="1"/>
    <col min="2" max="2" width="59.453125" style="8" customWidth="1"/>
    <col min="3" max="3" width="12" style="8" customWidth="1"/>
    <col min="4" max="13" width="12" style="2" customWidth="1"/>
    <col min="14" max="27" width="10.453125" style="8" customWidth="1"/>
    <col min="28" max="30" width="13.453125" style="8" customWidth="1"/>
    <col min="31" max="16384" width="8.6328125" style="8"/>
  </cols>
  <sheetData>
    <row r="1" spans="2:13" ht="15" customHeight="1">
      <c r="B1" s="92"/>
    </row>
    <row r="4" spans="2:13" ht="15" customHeight="1">
      <c r="C4" s="63" t="s">
        <v>53</v>
      </c>
    </row>
    <row r="5" spans="2:13" ht="15" customHeight="1">
      <c r="B5" s="64" t="s">
        <v>64</v>
      </c>
      <c r="C5" s="65"/>
      <c r="D5" s="93"/>
      <c r="E5" s="93"/>
      <c r="F5" s="93"/>
      <c r="G5" s="93"/>
      <c r="H5" s="93"/>
      <c r="I5" s="93"/>
      <c r="J5" s="93"/>
      <c r="K5" s="93"/>
      <c r="L5" s="93"/>
      <c r="M5" s="93"/>
    </row>
    <row r="6" spans="2:13" ht="15" customHeight="1">
      <c r="B6" s="66" t="s">
        <v>61</v>
      </c>
      <c r="C6" s="2"/>
    </row>
    <row r="7" spans="2:13" s="95" customFormat="1" ht="15" customHeight="1">
      <c r="B7" s="94"/>
      <c r="C7" s="10" t="s">
        <v>83</v>
      </c>
      <c r="D7" s="10" t="s">
        <v>84</v>
      </c>
      <c r="E7" s="10" t="s">
        <v>85</v>
      </c>
      <c r="F7" s="10" t="s">
        <v>86</v>
      </c>
      <c r="G7" s="9" t="s">
        <v>48</v>
      </c>
      <c r="H7" s="10" t="s">
        <v>87</v>
      </c>
      <c r="I7" s="10" t="s">
        <v>88</v>
      </c>
      <c r="J7" s="10" t="s">
        <v>89</v>
      </c>
      <c r="K7" s="10" t="s">
        <v>90</v>
      </c>
      <c r="L7" s="9" t="s">
        <v>91</v>
      </c>
      <c r="M7" s="10" t="s">
        <v>168</v>
      </c>
    </row>
    <row r="8" spans="2:13" s="95" customFormat="1" ht="15" customHeight="1">
      <c r="B8" s="94"/>
      <c r="C8" s="10"/>
      <c r="D8" s="10"/>
      <c r="E8" s="10"/>
      <c r="F8" s="10"/>
      <c r="G8" s="96"/>
      <c r="H8" s="10"/>
      <c r="I8" s="10"/>
      <c r="J8" s="10"/>
      <c r="K8" s="10"/>
      <c r="L8" s="96"/>
      <c r="M8" s="10"/>
    </row>
    <row r="9" spans="2:13" s="86" customFormat="1" ht="15" customHeight="1">
      <c r="B9" s="97" t="s">
        <v>172</v>
      </c>
      <c r="C9" s="98">
        <v>-1300</v>
      </c>
      <c r="D9" s="98">
        <v>-3336</v>
      </c>
      <c r="E9" s="98">
        <v>22941</v>
      </c>
      <c r="F9" s="98">
        <v>5175</v>
      </c>
      <c r="G9" s="99">
        <f>SUM(C9:F9)</f>
        <v>23480</v>
      </c>
      <c r="H9" s="98">
        <v>-3015</v>
      </c>
      <c r="I9" s="98">
        <v>20623</v>
      </c>
      <c r="J9" s="98">
        <v>1056400</v>
      </c>
      <c r="K9" s="98">
        <v>-45461</v>
      </c>
      <c r="L9" s="99">
        <f>SUM(H9:K9)</f>
        <v>1028547</v>
      </c>
      <c r="M9" s="98">
        <v>-42140</v>
      </c>
    </row>
    <row r="10" spans="2:13" s="3" customFormat="1" ht="15" customHeight="1">
      <c r="B10" s="92" t="s">
        <v>186</v>
      </c>
      <c r="C10" s="100">
        <v>-24915</v>
      </c>
      <c r="D10" s="100">
        <v>-21855</v>
      </c>
      <c r="E10" s="100">
        <v>-19824</v>
      </c>
      <c r="F10" s="100">
        <v>-24185</v>
      </c>
      <c r="G10" s="101">
        <f>SUM(C10:F10)</f>
        <v>-90779</v>
      </c>
      <c r="H10" s="100">
        <v>-24803</v>
      </c>
      <c r="I10" s="100">
        <v>-61803</v>
      </c>
      <c r="J10" s="100">
        <v>-1071661</v>
      </c>
      <c r="K10" s="100">
        <v>-4227</v>
      </c>
      <c r="L10" s="101">
        <f>SUM(H10:K10)</f>
        <v>-1162494</v>
      </c>
      <c r="M10" s="100">
        <v>0</v>
      </c>
    </row>
    <row r="11" spans="2:13" s="3" customFormat="1" ht="15" customHeight="1">
      <c r="B11" s="97" t="s">
        <v>72</v>
      </c>
      <c r="C11" s="100"/>
      <c r="D11" s="100"/>
      <c r="E11" s="100"/>
      <c r="F11" s="100"/>
      <c r="G11" s="101"/>
      <c r="H11" s="100"/>
      <c r="I11" s="100"/>
      <c r="J11" s="100"/>
      <c r="K11" s="100"/>
      <c r="L11" s="101"/>
      <c r="M11" s="100"/>
    </row>
    <row r="12" spans="2:13" s="3" customFormat="1" ht="15" customHeight="1">
      <c r="B12" s="92" t="s">
        <v>74</v>
      </c>
      <c r="C12" s="100">
        <v>9193</v>
      </c>
      <c r="D12" s="100">
        <v>9765</v>
      </c>
      <c r="E12" s="100">
        <v>9297</v>
      </c>
      <c r="F12" s="100">
        <v>9392</v>
      </c>
      <c r="G12" s="101">
        <f>SUM(C12:F12)</f>
        <v>37647</v>
      </c>
      <c r="H12" s="100">
        <v>9403</v>
      </c>
      <c r="I12" s="100">
        <v>7018</v>
      </c>
      <c r="J12" s="100">
        <v>8853</v>
      </c>
      <c r="K12" s="100">
        <v>8508</v>
      </c>
      <c r="L12" s="101">
        <f>SUM(H12:K12)</f>
        <v>33782</v>
      </c>
      <c r="M12" s="100">
        <v>8877</v>
      </c>
    </row>
    <row r="13" spans="2:13" s="3" customFormat="1" ht="15" customHeight="1">
      <c r="B13" s="92" t="s">
        <v>187</v>
      </c>
      <c r="C13" s="100">
        <v>-7</v>
      </c>
      <c r="D13" s="100">
        <v>2132</v>
      </c>
      <c r="E13" s="100">
        <v>178</v>
      </c>
      <c r="F13" s="100">
        <v>588</v>
      </c>
      <c r="G13" s="101">
        <f t="shared" ref="G13:G24" si="0">SUM(C13:F13)</f>
        <v>2891</v>
      </c>
      <c r="H13" s="100">
        <v>-15</v>
      </c>
      <c r="I13" s="100">
        <v>490</v>
      </c>
      <c r="J13" s="100">
        <v>2870</v>
      </c>
      <c r="K13" s="100">
        <v>115</v>
      </c>
      <c r="L13" s="101">
        <f t="shared" ref="L13:L24" si="1">SUM(H13:K13)</f>
        <v>3460</v>
      </c>
      <c r="M13" s="100">
        <v>85</v>
      </c>
    </row>
    <row r="14" spans="2:13" s="3" customFormat="1" ht="15" customHeight="1">
      <c r="B14" s="92" t="s">
        <v>188</v>
      </c>
      <c r="C14" s="100">
        <v>-42</v>
      </c>
      <c r="D14" s="100">
        <v>304</v>
      </c>
      <c r="E14" s="100">
        <v>60</v>
      </c>
      <c r="F14" s="100">
        <v>892</v>
      </c>
      <c r="G14" s="101">
        <f t="shared" si="0"/>
        <v>1214</v>
      </c>
      <c r="H14" s="100">
        <v>-464</v>
      </c>
      <c r="I14" s="100">
        <v>1095</v>
      </c>
      <c r="J14" s="100">
        <v>628</v>
      </c>
      <c r="K14" s="100">
        <v>1810</v>
      </c>
      <c r="L14" s="101">
        <f t="shared" si="1"/>
        <v>3069</v>
      </c>
      <c r="M14" s="100">
        <v>962</v>
      </c>
    </row>
    <row r="15" spans="2:13" s="3" customFormat="1" ht="15" customHeight="1">
      <c r="B15" s="92" t="s">
        <v>75</v>
      </c>
      <c r="C15" s="100">
        <v>720</v>
      </c>
      <c r="D15" s="100">
        <v>0</v>
      </c>
      <c r="E15" s="100">
        <v>0</v>
      </c>
      <c r="F15" s="100">
        <v>0</v>
      </c>
      <c r="G15" s="101">
        <f t="shared" si="0"/>
        <v>720</v>
      </c>
      <c r="H15" s="100">
        <v>0</v>
      </c>
      <c r="I15" s="100">
        <v>0</v>
      </c>
      <c r="J15" s="100">
        <v>0</v>
      </c>
      <c r="K15" s="100">
        <v>0</v>
      </c>
      <c r="L15" s="101">
        <f t="shared" si="1"/>
        <v>0</v>
      </c>
      <c r="M15" s="100">
        <v>0</v>
      </c>
    </row>
    <row r="16" spans="2:13" s="3" customFormat="1" ht="15" customHeight="1">
      <c r="B16" s="92" t="s">
        <v>65</v>
      </c>
      <c r="C16" s="100">
        <v>2848</v>
      </c>
      <c r="D16" s="100">
        <v>-5480</v>
      </c>
      <c r="E16" s="100">
        <v>-28757</v>
      </c>
      <c r="F16" s="100">
        <v>3591</v>
      </c>
      <c r="G16" s="101">
        <f t="shared" si="0"/>
        <v>-27798</v>
      </c>
      <c r="H16" s="100">
        <v>-1692</v>
      </c>
      <c r="I16" s="100">
        <v>14136</v>
      </c>
      <c r="J16" s="100">
        <v>16089</v>
      </c>
      <c r="K16" s="100">
        <v>-18639</v>
      </c>
      <c r="L16" s="101">
        <f t="shared" si="1"/>
        <v>9894</v>
      </c>
      <c r="M16" s="100">
        <v>7</v>
      </c>
    </row>
    <row r="17" spans="2:13" s="3" customFormat="1" ht="15" customHeight="1">
      <c r="B17" s="92" t="s">
        <v>66</v>
      </c>
      <c r="C17" s="100">
        <v>12400</v>
      </c>
      <c r="D17" s="100">
        <v>13154</v>
      </c>
      <c r="E17" s="100">
        <v>13290</v>
      </c>
      <c r="F17" s="100">
        <v>14023</v>
      </c>
      <c r="G17" s="101">
        <f t="shared" si="0"/>
        <v>52867</v>
      </c>
      <c r="H17" s="100">
        <v>17798</v>
      </c>
      <c r="I17" s="100">
        <v>17667</v>
      </c>
      <c r="J17" s="100">
        <v>26082</v>
      </c>
      <c r="K17" s="100">
        <v>41175</v>
      </c>
      <c r="L17" s="101">
        <f t="shared" si="1"/>
        <v>102722</v>
      </c>
      <c r="M17" s="100">
        <v>18630</v>
      </c>
    </row>
    <row r="18" spans="2:13" s="3" customFormat="1" ht="15" customHeight="1">
      <c r="B18" s="92" t="s">
        <v>189</v>
      </c>
      <c r="C18" s="100"/>
      <c r="D18" s="100"/>
      <c r="E18" s="100"/>
      <c r="F18" s="100"/>
      <c r="G18" s="101">
        <f t="shared" si="0"/>
        <v>0</v>
      </c>
      <c r="H18" s="100"/>
      <c r="I18" s="100"/>
      <c r="J18" s="100"/>
      <c r="K18" s="100"/>
      <c r="L18" s="101">
        <f t="shared" si="1"/>
        <v>0</v>
      </c>
      <c r="M18" s="100"/>
    </row>
    <row r="19" spans="2:13" s="3" customFormat="1" ht="15" customHeight="1">
      <c r="B19" s="92" t="s">
        <v>76</v>
      </c>
      <c r="C19" s="100">
        <v>3626</v>
      </c>
      <c r="D19" s="100">
        <v>-8301</v>
      </c>
      <c r="E19" s="100">
        <v>-5143</v>
      </c>
      <c r="F19" s="100">
        <v>-3885</v>
      </c>
      <c r="G19" s="101">
        <f t="shared" si="0"/>
        <v>-13703</v>
      </c>
      <c r="H19" s="100">
        <v>-852</v>
      </c>
      <c r="I19" s="100">
        <v>-1797</v>
      </c>
      <c r="J19" s="100">
        <v>-32362</v>
      </c>
      <c r="K19" s="100">
        <v>-9400</v>
      </c>
      <c r="L19" s="101">
        <f t="shared" si="1"/>
        <v>-44411</v>
      </c>
      <c r="M19" s="100">
        <v>-3451</v>
      </c>
    </row>
    <row r="20" spans="2:13" s="3" customFormat="1" ht="15" customHeight="1">
      <c r="B20" s="92" t="s">
        <v>77</v>
      </c>
      <c r="C20" s="100">
        <v>0</v>
      </c>
      <c r="D20" s="100">
        <v>0</v>
      </c>
      <c r="E20" s="100">
        <v>0</v>
      </c>
      <c r="F20" s="100">
        <v>0</v>
      </c>
      <c r="G20" s="101">
        <f t="shared" si="0"/>
        <v>0</v>
      </c>
      <c r="H20" s="100">
        <v>-998</v>
      </c>
      <c r="I20" s="100">
        <v>-1049</v>
      </c>
      <c r="J20" s="100">
        <v>-988</v>
      </c>
      <c r="K20" s="100">
        <v>-1263</v>
      </c>
      <c r="L20" s="101">
        <f t="shared" si="1"/>
        <v>-4298</v>
      </c>
      <c r="M20" s="100">
        <v>174</v>
      </c>
    </row>
    <row r="21" spans="2:13" s="3" customFormat="1" ht="15" customHeight="1">
      <c r="B21" s="92" t="s">
        <v>78</v>
      </c>
      <c r="C21" s="100">
        <v>1253</v>
      </c>
      <c r="D21" s="100">
        <v>231</v>
      </c>
      <c r="E21" s="100">
        <v>148</v>
      </c>
      <c r="F21" s="100">
        <v>-1070</v>
      </c>
      <c r="G21" s="101">
        <f t="shared" si="0"/>
        <v>562</v>
      </c>
      <c r="H21" s="100">
        <v>-574</v>
      </c>
      <c r="I21" s="100">
        <v>1838</v>
      </c>
      <c r="J21" s="100">
        <v>-6151</v>
      </c>
      <c r="K21" s="100">
        <v>1781</v>
      </c>
      <c r="L21" s="101">
        <f t="shared" si="1"/>
        <v>-3106</v>
      </c>
      <c r="M21" s="100">
        <v>3600</v>
      </c>
    </row>
    <row r="22" spans="2:13" s="3" customFormat="1" ht="15" customHeight="1">
      <c r="B22" s="92" t="s">
        <v>79</v>
      </c>
      <c r="C22" s="100">
        <v>-2432</v>
      </c>
      <c r="D22" s="100">
        <v>-543</v>
      </c>
      <c r="E22" s="100">
        <v>5849</v>
      </c>
      <c r="F22" s="100">
        <v>-6093</v>
      </c>
      <c r="G22" s="101">
        <f t="shared" si="0"/>
        <v>-3219</v>
      </c>
      <c r="H22" s="100">
        <v>4403</v>
      </c>
      <c r="I22" s="100">
        <v>-8888</v>
      </c>
      <c r="J22" s="100">
        <v>22989</v>
      </c>
      <c r="K22" s="100">
        <v>6804</v>
      </c>
      <c r="L22" s="101">
        <f t="shared" si="1"/>
        <v>25308</v>
      </c>
      <c r="M22" s="100">
        <v>-188</v>
      </c>
    </row>
    <row r="23" spans="2:13" s="3" customFormat="1" ht="15" customHeight="1">
      <c r="B23" s="92" t="s">
        <v>184</v>
      </c>
      <c r="C23" s="100">
        <v>-10889</v>
      </c>
      <c r="D23" s="100">
        <v>5851</v>
      </c>
      <c r="E23" s="100">
        <v>14390</v>
      </c>
      <c r="F23" s="100">
        <v>-7042</v>
      </c>
      <c r="G23" s="101">
        <f t="shared" si="0"/>
        <v>2310</v>
      </c>
      <c r="H23" s="100">
        <v>-1898</v>
      </c>
      <c r="I23" s="100">
        <v>-14518</v>
      </c>
      <c r="J23" s="100">
        <v>-33631</v>
      </c>
      <c r="K23" s="100">
        <v>55134</v>
      </c>
      <c r="L23" s="101">
        <f t="shared" si="1"/>
        <v>5087</v>
      </c>
      <c r="M23" s="100">
        <v>-863</v>
      </c>
    </row>
    <row r="24" spans="2:13" s="3" customFormat="1" ht="15" customHeight="1">
      <c r="B24" s="75" t="s">
        <v>80</v>
      </c>
      <c r="C24" s="102">
        <v>-1277</v>
      </c>
      <c r="D24" s="102">
        <v>49</v>
      </c>
      <c r="E24" s="102">
        <v>1667</v>
      </c>
      <c r="F24" s="102">
        <v>-721</v>
      </c>
      <c r="G24" s="103">
        <f t="shared" si="0"/>
        <v>-282</v>
      </c>
      <c r="H24" s="102">
        <v>427</v>
      </c>
      <c r="I24" s="102">
        <v>-1942</v>
      </c>
      <c r="J24" s="102">
        <v>-40</v>
      </c>
      <c r="K24" s="102">
        <v>2017</v>
      </c>
      <c r="L24" s="103">
        <f t="shared" si="1"/>
        <v>462</v>
      </c>
      <c r="M24" s="102">
        <v>-1101</v>
      </c>
    </row>
    <row r="25" spans="2:13" s="106" customFormat="1" ht="15" customHeight="1">
      <c r="B25" s="97" t="s">
        <v>173</v>
      </c>
      <c r="C25" s="104">
        <f t="shared" ref="C25:L25" si="2">SUM(C9:C24)</f>
        <v>-10822</v>
      </c>
      <c r="D25" s="104">
        <f t="shared" si="2"/>
        <v>-8029</v>
      </c>
      <c r="E25" s="104">
        <f t="shared" si="2"/>
        <v>14096</v>
      </c>
      <c r="F25" s="104">
        <f t="shared" si="2"/>
        <v>-9335</v>
      </c>
      <c r="G25" s="105">
        <f t="shared" si="2"/>
        <v>-14090</v>
      </c>
      <c r="H25" s="104">
        <f t="shared" si="2"/>
        <v>-2280</v>
      </c>
      <c r="I25" s="104">
        <f t="shared" si="2"/>
        <v>-27130</v>
      </c>
      <c r="J25" s="104">
        <f t="shared" si="2"/>
        <v>-10922</v>
      </c>
      <c r="K25" s="104">
        <f t="shared" si="2"/>
        <v>38354</v>
      </c>
      <c r="L25" s="105">
        <f t="shared" si="2"/>
        <v>-1978</v>
      </c>
      <c r="M25" s="104">
        <f t="shared" ref="M25" si="3">SUM(M9:M24)</f>
        <v>-15408</v>
      </c>
    </row>
    <row r="26" spans="2:13" s="3" customFormat="1" ht="15" customHeight="1">
      <c r="B26" s="92"/>
      <c r="C26" s="107"/>
      <c r="D26" s="107"/>
      <c r="E26" s="107"/>
      <c r="F26" s="107"/>
      <c r="G26" s="108"/>
      <c r="H26" s="107"/>
      <c r="I26" s="107"/>
      <c r="J26" s="107"/>
      <c r="K26" s="107"/>
      <c r="L26" s="108"/>
      <c r="M26" s="107"/>
    </row>
    <row r="27" spans="2:13" s="3" customFormat="1" ht="15" customHeight="1">
      <c r="B27" s="97" t="s">
        <v>73</v>
      </c>
      <c r="C27" s="109"/>
      <c r="D27" s="109"/>
      <c r="E27" s="109"/>
      <c r="F27" s="109"/>
      <c r="G27" s="35"/>
      <c r="H27" s="109"/>
      <c r="I27" s="109"/>
      <c r="J27" s="109"/>
      <c r="K27" s="109"/>
      <c r="L27" s="108"/>
      <c r="M27" s="109"/>
    </row>
    <row r="28" spans="2:13" s="3" customFormat="1" ht="15" customHeight="1">
      <c r="B28" s="92" t="s">
        <v>94</v>
      </c>
      <c r="C28" s="100">
        <v>0</v>
      </c>
      <c r="D28" s="100">
        <v>4000</v>
      </c>
      <c r="E28" s="100">
        <v>0</v>
      </c>
      <c r="F28" s="100">
        <v>0</v>
      </c>
      <c r="G28" s="101">
        <f>SUM(C28:F28)</f>
        <v>4000</v>
      </c>
      <c r="H28" s="100">
        <v>0</v>
      </c>
      <c r="I28" s="100">
        <v>0</v>
      </c>
      <c r="J28" s="100">
        <v>0</v>
      </c>
      <c r="K28" s="100">
        <v>0</v>
      </c>
      <c r="L28" s="101">
        <f>SUM(H28:K28)</f>
        <v>0</v>
      </c>
      <c r="M28" s="100">
        <v>0</v>
      </c>
    </row>
    <row r="29" spans="2:13" s="3" customFormat="1" ht="15" customHeight="1">
      <c r="B29" s="92" t="s">
        <v>190</v>
      </c>
      <c r="C29" s="100">
        <v>-575</v>
      </c>
      <c r="D29" s="100">
        <v>-638</v>
      </c>
      <c r="E29" s="100">
        <v>-507</v>
      </c>
      <c r="F29" s="100">
        <v>-1546</v>
      </c>
      <c r="G29" s="101">
        <f t="shared" ref="G29:G32" si="4">SUM(C29:F29)</f>
        <v>-3266</v>
      </c>
      <c r="H29" s="100">
        <v>-899</v>
      </c>
      <c r="I29" s="100">
        <v>-423</v>
      </c>
      <c r="J29" s="100">
        <v>0</v>
      </c>
      <c r="K29" s="100">
        <v>0</v>
      </c>
      <c r="L29" s="101">
        <f t="shared" ref="L29:L32" si="5">SUM(H29:K29)</f>
        <v>-1322</v>
      </c>
      <c r="M29" s="100">
        <v>0</v>
      </c>
    </row>
    <row r="30" spans="2:13" s="3" customFormat="1" ht="15" customHeight="1">
      <c r="B30" s="92" t="s">
        <v>93</v>
      </c>
      <c r="C30" s="100">
        <v>-2357</v>
      </c>
      <c r="D30" s="100">
        <v>-330</v>
      </c>
      <c r="E30" s="100">
        <v>-2562</v>
      </c>
      <c r="F30" s="100">
        <v>-4126</v>
      </c>
      <c r="G30" s="101">
        <f t="shared" si="4"/>
        <v>-9375</v>
      </c>
      <c r="H30" s="100">
        <v>-712</v>
      </c>
      <c r="I30" s="100">
        <v>-1323</v>
      </c>
      <c r="J30" s="100">
        <v>-1938</v>
      </c>
      <c r="K30" s="100">
        <v>-3347</v>
      </c>
      <c r="L30" s="101">
        <f t="shared" si="5"/>
        <v>-7320</v>
      </c>
      <c r="M30" s="100">
        <v>-4888</v>
      </c>
    </row>
    <row r="31" spans="2:13" s="3" customFormat="1" ht="15" customHeight="1">
      <c r="B31" s="92" t="s">
        <v>191</v>
      </c>
      <c r="C31" s="100">
        <v>0</v>
      </c>
      <c r="D31" s="100">
        <v>0</v>
      </c>
      <c r="E31" s="100">
        <v>-1000</v>
      </c>
      <c r="F31" s="100">
        <v>0</v>
      </c>
      <c r="G31" s="101">
        <f t="shared" si="4"/>
        <v>-1000</v>
      </c>
      <c r="H31" s="100">
        <v>-2500</v>
      </c>
      <c r="I31" s="100">
        <v>0</v>
      </c>
      <c r="J31" s="100">
        <v>0</v>
      </c>
      <c r="K31" s="100">
        <v>0</v>
      </c>
      <c r="L31" s="101">
        <f t="shared" si="5"/>
        <v>-2500</v>
      </c>
      <c r="M31" s="100">
        <v>0</v>
      </c>
    </row>
    <row r="32" spans="2:13" s="106" customFormat="1" ht="15" customHeight="1">
      <c r="B32" s="75" t="s">
        <v>192</v>
      </c>
      <c r="C32" s="102">
        <v>0</v>
      </c>
      <c r="D32" s="102">
        <v>0</v>
      </c>
      <c r="E32" s="102">
        <v>0</v>
      </c>
      <c r="F32" s="102">
        <v>-4478</v>
      </c>
      <c r="G32" s="103">
        <f t="shared" si="4"/>
        <v>-4478</v>
      </c>
      <c r="H32" s="102">
        <v>0</v>
      </c>
      <c r="I32" s="102">
        <v>0</v>
      </c>
      <c r="J32" s="102">
        <v>0</v>
      </c>
      <c r="K32" s="102">
        <v>0</v>
      </c>
      <c r="L32" s="103">
        <f t="shared" si="5"/>
        <v>0</v>
      </c>
      <c r="M32" s="102">
        <v>-4479</v>
      </c>
    </row>
    <row r="33" spans="2:13" s="106" customFormat="1" ht="15" customHeight="1">
      <c r="B33" s="110" t="s">
        <v>174</v>
      </c>
      <c r="C33" s="104">
        <f>SUM(C28:C32)</f>
        <v>-2932</v>
      </c>
      <c r="D33" s="104">
        <f t="shared" ref="D33:F33" si="6">SUM(D28:D32)</f>
        <v>3032</v>
      </c>
      <c r="E33" s="104">
        <f t="shared" si="6"/>
        <v>-4069</v>
      </c>
      <c r="F33" s="104">
        <f t="shared" si="6"/>
        <v>-10150</v>
      </c>
      <c r="G33" s="105">
        <f>SUM(G28:G32)</f>
        <v>-14119</v>
      </c>
      <c r="H33" s="104">
        <f>SUM(H28:H32)</f>
        <v>-4111</v>
      </c>
      <c r="I33" s="104">
        <f t="shared" ref="I33" si="7">SUM(I28:I32)</f>
        <v>-1746</v>
      </c>
      <c r="J33" s="104">
        <f t="shared" ref="J33" si="8">SUM(J28:J32)</f>
        <v>-1938</v>
      </c>
      <c r="K33" s="104">
        <f t="shared" ref="K33" si="9">SUM(K28:K32)</f>
        <v>-3347</v>
      </c>
      <c r="L33" s="105">
        <f>SUM(L28:L32)</f>
        <v>-11142</v>
      </c>
      <c r="M33" s="104">
        <f>SUM(M28:M32)</f>
        <v>-9367</v>
      </c>
    </row>
    <row r="34" spans="2:13" s="106" customFormat="1" ht="15" customHeight="1">
      <c r="B34" s="97"/>
      <c r="C34" s="111"/>
      <c r="D34" s="111"/>
      <c r="E34" s="111"/>
      <c r="F34" s="111"/>
      <c r="G34" s="112"/>
      <c r="H34" s="111"/>
      <c r="I34" s="111"/>
      <c r="J34" s="111"/>
      <c r="K34" s="111"/>
      <c r="L34" s="112"/>
      <c r="M34" s="111"/>
    </row>
    <row r="35" spans="2:13" s="3" customFormat="1" ht="15" customHeight="1">
      <c r="B35" s="97" t="s">
        <v>67</v>
      </c>
      <c r="C35" s="109"/>
      <c r="D35" s="109"/>
      <c r="E35" s="109"/>
      <c r="F35" s="109"/>
      <c r="G35" s="35"/>
      <c r="H35" s="109"/>
      <c r="I35" s="109"/>
      <c r="J35" s="109"/>
      <c r="K35" s="109"/>
      <c r="L35" s="108"/>
      <c r="M35" s="109"/>
    </row>
    <row r="36" spans="2:13" s="3" customFormat="1" ht="15" customHeight="1">
      <c r="B36" s="92" t="s">
        <v>81</v>
      </c>
      <c r="C36" s="100">
        <v>230000</v>
      </c>
      <c r="D36" s="100">
        <v>0</v>
      </c>
      <c r="E36" s="100">
        <v>0</v>
      </c>
      <c r="F36" s="100">
        <v>0</v>
      </c>
      <c r="G36" s="101">
        <f t="shared" ref="G36:G41" si="10">SUM(C36:F36)</f>
        <v>230000</v>
      </c>
      <c r="H36" s="100">
        <v>0</v>
      </c>
      <c r="I36" s="100">
        <v>0</v>
      </c>
      <c r="J36" s="100">
        <v>0</v>
      </c>
      <c r="K36" s="100">
        <v>0</v>
      </c>
      <c r="L36" s="101">
        <f t="shared" ref="L36:L41" si="11">SUM(H36:K36)</f>
        <v>0</v>
      </c>
      <c r="M36" s="100">
        <v>0</v>
      </c>
    </row>
    <row r="37" spans="2:13" s="3" customFormat="1" ht="15" customHeight="1">
      <c r="B37" s="92" t="s">
        <v>82</v>
      </c>
      <c r="C37" s="100">
        <v>-225572</v>
      </c>
      <c r="D37" s="100">
        <v>-578</v>
      </c>
      <c r="E37" s="100">
        <v>-582</v>
      </c>
      <c r="F37" s="100">
        <v>-588</v>
      </c>
      <c r="G37" s="101">
        <f t="shared" si="10"/>
        <v>-227320</v>
      </c>
      <c r="H37" s="113">
        <v>-592</v>
      </c>
      <c r="I37" s="100">
        <v>-2701</v>
      </c>
      <c r="J37" s="100">
        <v>-230000</v>
      </c>
      <c r="K37" s="100">
        <v>0</v>
      </c>
      <c r="L37" s="101">
        <f t="shared" si="11"/>
        <v>-233293</v>
      </c>
      <c r="M37" s="113">
        <v>0</v>
      </c>
    </row>
    <row r="38" spans="2:13" s="3" customFormat="1" ht="15" customHeight="1">
      <c r="B38" s="88" t="s">
        <v>193</v>
      </c>
      <c r="C38" s="100">
        <v>-4001</v>
      </c>
      <c r="D38" s="100">
        <v>0</v>
      </c>
      <c r="E38" s="100">
        <v>0</v>
      </c>
      <c r="F38" s="100">
        <v>0</v>
      </c>
      <c r="G38" s="101">
        <f t="shared" si="10"/>
        <v>-4001</v>
      </c>
      <c r="H38" s="100">
        <v>-300</v>
      </c>
      <c r="I38" s="100">
        <v>0</v>
      </c>
      <c r="J38" s="100">
        <v>0</v>
      </c>
      <c r="K38" s="100">
        <v>0</v>
      </c>
      <c r="L38" s="101">
        <f t="shared" si="11"/>
        <v>-300</v>
      </c>
      <c r="M38" s="100">
        <v>0</v>
      </c>
    </row>
    <row r="39" spans="2:13" s="3" customFormat="1" ht="30.75" customHeight="1">
      <c r="B39" s="114" t="s">
        <v>194</v>
      </c>
      <c r="C39" s="100">
        <v>4764</v>
      </c>
      <c r="D39" s="100">
        <v>6900</v>
      </c>
      <c r="E39" s="100">
        <v>3645</v>
      </c>
      <c r="F39" s="100">
        <v>4418</v>
      </c>
      <c r="G39" s="101">
        <f t="shared" si="10"/>
        <v>19727</v>
      </c>
      <c r="H39" s="100">
        <v>4116</v>
      </c>
      <c r="I39" s="100">
        <v>4005</v>
      </c>
      <c r="J39" s="100">
        <v>9234</v>
      </c>
      <c r="K39" s="100">
        <v>3064</v>
      </c>
      <c r="L39" s="101">
        <f t="shared" si="11"/>
        <v>20419</v>
      </c>
      <c r="M39" s="100">
        <v>1060</v>
      </c>
    </row>
    <row r="40" spans="2:13" s="3" customFormat="1" ht="15" customHeight="1">
      <c r="B40" s="88" t="s">
        <v>185</v>
      </c>
      <c r="C40" s="100">
        <v>0</v>
      </c>
      <c r="D40" s="100">
        <v>-19776</v>
      </c>
      <c r="E40" s="100">
        <v>-19665</v>
      </c>
      <c r="F40" s="100">
        <v>-49443</v>
      </c>
      <c r="G40" s="101">
        <f t="shared" si="10"/>
        <v>-88884</v>
      </c>
      <c r="H40" s="100">
        <v>-45766</v>
      </c>
      <c r="I40" s="100">
        <v>0</v>
      </c>
      <c r="J40" s="100">
        <v>-521734</v>
      </c>
      <c r="K40" s="100">
        <v>-10314</v>
      </c>
      <c r="L40" s="101">
        <f t="shared" si="11"/>
        <v>-577814</v>
      </c>
      <c r="M40" s="100">
        <v>-20099</v>
      </c>
    </row>
    <row r="41" spans="2:13" s="116" customFormat="1" ht="15" customHeight="1">
      <c r="B41" s="115" t="s">
        <v>167</v>
      </c>
      <c r="C41" s="102">
        <v>-7303</v>
      </c>
      <c r="D41" s="102">
        <v>-666</v>
      </c>
      <c r="E41" s="102">
        <v>-2233</v>
      </c>
      <c r="F41" s="102">
        <v>-860</v>
      </c>
      <c r="G41" s="103">
        <f t="shared" si="10"/>
        <v>-11062</v>
      </c>
      <c r="H41" s="102">
        <v>-10044</v>
      </c>
      <c r="I41" s="102">
        <v>-4580</v>
      </c>
      <c r="J41" s="102">
        <v>-22282</v>
      </c>
      <c r="K41" s="102">
        <v>-13614</v>
      </c>
      <c r="L41" s="103">
        <f t="shared" si="11"/>
        <v>-50520</v>
      </c>
      <c r="M41" s="102">
        <v>-12093</v>
      </c>
    </row>
    <row r="42" spans="2:13" s="3" customFormat="1" ht="15" customHeight="1">
      <c r="B42" s="110" t="s">
        <v>175</v>
      </c>
      <c r="C42" s="104">
        <f t="shared" ref="C42:L42" si="12">SUM(C36:C41)</f>
        <v>-2112</v>
      </c>
      <c r="D42" s="104">
        <f t="shared" si="12"/>
        <v>-14120</v>
      </c>
      <c r="E42" s="104">
        <f t="shared" si="12"/>
        <v>-18835</v>
      </c>
      <c r="F42" s="104">
        <f t="shared" si="12"/>
        <v>-46473</v>
      </c>
      <c r="G42" s="105">
        <f t="shared" si="12"/>
        <v>-81540</v>
      </c>
      <c r="H42" s="104">
        <f t="shared" si="12"/>
        <v>-52586</v>
      </c>
      <c r="I42" s="104">
        <f t="shared" si="12"/>
        <v>-3276</v>
      </c>
      <c r="J42" s="104">
        <f t="shared" si="12"/>
        <v>-764782</v>
      </c>
      <c r="K42" s="104">
        <f t="shared" si="12"/>
        <v>-20864</v>
      </c>
      <c r="L42" s="105">
        <f t="shared" si="12"/>
        <v>-841508</v>
      </c>
      <c r="M42" s="104">
        <f t="shared" ref="M42" si="13">SUM(M36:M41)</f>
        <v>-31132</v>
      </c>
    </row>
    <row r="43" spans="2:13" s="3" customFormat="1" ht="15" customHeight="1">
      <c r="B43" s="88"/>
      <c r="C43" s="107"/>
      <c r="D43" s="107"/>
      <c r="E43" s="107"/>
      <c r="F43" s="107"/>
      <c r="G43" s="108"/>
      <c r="H43" s="107"/>
      <c r="I43" s="107"/>
      <c r="J43" s="107"/>
      <c r="K43" s="107"/>
      <c r="L43" s="108"/>
      <c r="M43" s="107"/>
    </row>
    <row r="44" spans="2:13" s="3" customFormat="1" ht="15" customHeight="1">
      <c r="B44" s="110" t="s">
        <v>68</v>
      </c>
      <c r="C44" s="117"/>
      <c r="D44" s="117"/>
      <c r="E44" s="117"/>
      <c r="F44" s="117"/>
      <c r="G44" s="43"/>
      <c r="H44" s="107"/>
      <c r="I44" s="117"/>
      <c r="J44" s="117"/>
      <c r="K44" s="117"/>
      <c r="L44" s="43"/>
      <c r="M44" s="107"/>
    </row>
    <row r="45" spans="2:13" s="3" customFormat="1" ht="15" customHeight="1">
      <c r="B45" s="88" t="s">
        <v>69</v>
      </c>
      <c r="C45" s="113">
        <v>16463</v>
      </c>
      <c r="D45" s="113">
        <v>35656</v>
      </c>
      <c r="E45" s="113">
        <v>29250</v>
      </c>
      <c r="F45" s="113">
        <v>44276</v>
      </c>
      <c r="G45" s="118">
        <f>SUM(C45:F45)</f>
        <v>125645</v>
      </c>
      <c r="H45" s="113">
        <v>20181</v>
      </c>
      <c r="I45" s="113">
        <v>34135</v>
      </c>
      <c r="J45" s="113">
        <v>-13336</v>
      </c>
      <c r="K45" s="113">
        <v>-499505</v>
      </c>
      <c r="L45" s="118">
        <f>SUM(H45:K45)</f>
        <v>-458525</v>
      </c>
      <c r="M45" s="113">
        <v>0</v>
      </c>
    </row>
    <row r="46" spans="2:13" s="3" customFormat="1" ht="15" customHeight="1">
      <c r="B46" s="88" t="s">
        <v>70</v>
      </c>
      <c r="C46" s="100">
        <v>-7534</v>
      </c>
      <c r="D46" s="100">
        <v>-10651</v>
      </c>
      <c r="E46" s="100">
        <v>-12749</v>
      </c>
      <c r="F46" s="100">
        <v>-15268</v>
      </c>
      <c r="G46" s="118">
        <f t="shared" ref="G46:G47" si="14">SUM(C46:F46)</f>
        <v>-46202</v>
      </c>
      <c r="H46" s="100">
        <v>-6573</v>
      </c>
      <c r="I46" s="100">
        <v>-7929</v>
      </c>
      <c r="J46" s="100">
        <v>2251032</v>
      </c>
      <c r="K46" s="100">
        <v>0</v>
      </c>
      <c r="L46" s="118">
        <f t="shared" ref="L46:L47" si="15">SUM(H46:K46)</f>
        <v>2236530</v>
      </c>
      <c r="M46" s="113">
        <v>0</v>
      </c>
    </row>
    <row r="47" spans="2:13" s="3" customFormat="1" ht="15" customHeight="1">
      <c r="B47" s="75" t="s">
        <v>71</v>
      </c>
      <c r="C47" s="119">
        <v>99</v>
      </c>
      <c r="D47" s="119">
        <v>12</v>
      </c>
      <c r="E47" s="119">
        <v>64</v>
      </c>
      <c r="F47" s="119">
        <v>31</v>
      </c>
      <c r="G47" s="120">
        <f t="shared" si="14"/>
        <v>206</v>
      </c>
      <c r="H47" s="119">
        <v>-167</v>
      </c>
      <c r="I47" s="119">
        <v>-5</v>
      </c>
      <c r="J47" s="119">
        <v>0</v>
      </c>
      <c r="K47" s="119">
        <v>0</v>
      </c>
      <c r="L47" s="120">
        <f t="shared" si="15"/>
        <v>-172</v>
      </c>
      <c r="M47" s="119">
        <v>0</v>
      </c>
    </row>
    <row r="48" spans="2:13" s="106" customFormat="1" ht="15" customHeight="1">
      <c r="B48" s="97" t="s">
        <v>176</v>
      </c>
      <c r="C48" s="104">
        <f t="shared" ref="C48:L48" si="16">SUM(C45:C47)</f>
        <v>9028</v>
      </c>
      <c r="D48" s="104">
        <f t="shared" si="16"/>
        <v>25017</v>
      </c>
      <c r="E48" s="104">
        <f t="shared" si="16"/>
        <v>16565</v>
      </c>
      <c r="F48" s="104">
        <f t="shared" si="16"/>
        <v>29039</v>
      </c>
      <c r="G48" s="105">
        <f t="shared" si="16"/>
        <v>79649</v>
      </c>
      <c r="H48" s="104">
        <f t="shared" si="16"/>
        <v>13441</v>
      </c>
      <c r="I48" s="104">
        <f t="shared" si="16"/>
        <v>26201</v>
      </c>
      <c r="J48" s="104">
        <f t="shared" si="16"/>
        <v>2237696</v>
      </c>
      <c r="K48" s="104">
        <f t="shared" si="16"/>
        <v>-499505</v>
      </c>
      <c r="L48" s="105">
        <f t="shared" si="16"/>
        <v>1777833</v>
      </c>
      <c r="M48" s="121">
        <f t="shared" ref="M48" si="17">SUM(M45:M47)</f>
        <v>0</v>
      </c>
    </row>
    <row r="49" spans="2:13" s="106" customFormat="1" ht="15" customHeight="1">
      <c r="B49" s="92"/>
      <c r="C49" s="109"/>
      <c r="D49" s="109"/>
      <c r="E49" s="109"/>
      <c r="F49" s="109"/>
      <c r="G49" s="35"/>
      <c r="H49" s="109"/>
      <c r="I49" s="109"/>
      <c r="J49" s="109"/>
      <c r="K49" s="109"/>
      <c r="L49" s="35"/>
      <c r="M49" s="109"/>
    </row>
    <row r="50" spans="2:13" s="3" customFormat="1" ht="15" customHeight="1">
      <c r="B50" s="122" t="s">
        <v>92</v>
      </c>
      <c r="C50" s="100">
        <v>331</v>
      </c>
      <c r="D50" s="100">
        <v>278</v>
      </c>
      <c r="E50" s="100">
        <v>259</v>
      </c>
      <c r="F50" s="100">
        <v>570</v>
      </c>
      <c r="G50" s="101">
        <f>SUM(C50:F50)</f>
        <v>1438</v>
      </c>
      <c r="H50" s="100">
        <v>-927</v>
      </c>
      <c r="I50" s="100">
        <v>-557</v>
      </c>
      <c r="J50" s="100">
        <v>-327</v>
      </c>
      <c r="K50" s="100">
        <v>61</v>
      </c>
      <c r="L50" s="101">
        <f>SUM(H50:K50)</f>
        <v>-1750</v>
      </c>
      <c r="M50" s="100">
        <v>-89</v>
      </c>
    </row>
    <row r="51" spans="2:13" s="3" customFormat="1" ht="15" customHeight="1">
      <c r="B51" s="92"/>
      <c r="C51" s="113"/>
      <c r="D51" s="113"/>
      <c r="E51" s="113"/>
      <c r="F51" s="113"/>
      <c r="G51" s="118"/>
      <c r="H51" s="113"/>
      <c r="I51" s="113"/>
      <c r="J51" s="113"/>
      <c r="K51" s="113"/>
      <c r="L51" s="118"/>
      <c r="M51" s="113"/>
    </row>
    <row r="52" spans="2:13" s="3" customFormat="1" ht="15" customHeight="1">
      <c r="B52" s="92" t="s">
        <v>177</v>
      </c>
      <c r="C52" s="113">
        <f>C25+C33+C42+C48+C50</f>
        <v>-6507</v>
      </c>
      <c r="D52" s="113">
        <v>6178</v>
      </c>
      <c r="E52" s="113">
        <v>8016</v>
      </c>
      <c r="F52" s="113">
        <v>-36349</v>
      </c>
      <c r="G52" s="101">
        <f>SUM(C52:F52)</f>
        <v>-28662</v>
      </c>
      <c r="H52" s="113">
        <v>-46463</v>
      </c>
      <c r="I52" s="113">
        <v>-6508</v>
      </c>
      <c r="J52" s="113">
        <v>1459727</v>
      </c>
      <c r="K52" s="113">
        <v>-485301</v>
      </c>
      <c r="L52" s="101">
        <f>SUM(H52:K52)</f>
        <v>921455</v>
      </c>
      <c r="M52" s="113">
        <f>M25+M33+M42+M48+M50</f>
        <v>-55996</v>
      </c>
    </row>
    <row r="53" spans="2:13" s="3" customFormat="1" ht="15" customHeight="1">
      <c r="B53" s="75" t="s">
        <v>178</v>
      </c>
      <c r="C53" s="119">
        <v>168680</v>
      </c>
      <c r="D53" s="119">
        <v>162173</v>
      </c>
      <c r="E53" s="119">
        <v>168352</v>
      </c>
      <c r="F53" s="119">
        <v>176367</v>
      </c>
      <c r="G53" s="120">
        <v>168680</v>
      </c>
      <c r="H53" s="119">
        <v>140018</v>
      </c>
      <c r="I53" s="119">
        <v>93555</v>
      </c>
      <c r="J53" s="119">
        <v>87047</v>
      </c>
      <c r="K53" s="119">
        <v>1546774</v>
      </c>
      <c r="L53" s="120">
        <v>140018</v>
      </c>
      <c r="M53" s="119">
        <v>1061473</v>
      </c>
    </row>
    <row r="54" spans="2:13" s="106" customFormat="1" ht="15" customHeight="1">
      <c r="B54" s="97" t="s">
        <v>179</v>
      </c>
      <c r="C54" s="98">
        <f t="shared" ref="C54:M54" si="18">C52+C53</f>
        <v>162173</v>
      </c>
      <c r="D54" s="98">
        <f t="shared" si="18"/>
        <v>168351</v>
      </c>
      <c r="E54" s="98">
        <f t="shared" si="18"/>
        <v>176368</v>
      </c>
      <c r="F54" s="98">
        <f t="shared" si="18"/>
        <v>140018</v>
      </c>
      <c r="G54" s="99">
        <f t="shared" si="18"/>
        <v>140018</v>
      </c>
      <c r="H54" s="98">
        <f t="shared" si="18"/>
        <v>93555</v>
      </c>
      <c r="I54" s="98">
        <f t="shared" si="18"/>
        <v>87047</v>
      </c>
      <c r="J54" s="98">
        <f t="shared" si="18"/>
        <v>1546774</v>
      </c>
      <c r="K54" s="98">
        <f t="shared" si="18"/>
        <v>1061473</v>
      </c>
      <c r="L54" s="99">
        <f t="shared" si="18"/>
        <v>1061473</v>
      </c>
      <c r="M54" s="98">
        <f t="shared" si="18"/>
        <v>1005477</v>
      </c>
    </row>
    <row r="55" spans="2:13" s="3" customFormat="1" ht="15" customHeight="1">
      <c r="C55" s="123"/>
      <c r="D55" s="123"/>
      <c r="E55" s="123"/>
      <c r="F55" s="123"/>
      <c r="G55" s="56"/>
      <c r="H55" s="123"/>
      <c r="I55" s="123"/>
      <c r="J55" s="123"/>
      <c r="K55" s="123"/>
      <c r="L55" s="56"/>
      <c r="M55" s="123"/>
    </row>
    <row r="56" spans="2:13" ht="15" customHeight="1">
      <c r="C56" s="58"/>
      <c r="D56" s="58"/>
      <c r="E56" s="58"/>
    </row>
  </sheetData>
  <hyperlinks>
    <hyperlink ref="C4" location="Cover!A1" display="Back to Main" xr:uid="{05EAF71E-CB52-4C0E-87B6-3E17A287EE1E}"/>
  </hyperlinks>
  <pageMargins left="0.25" right="0.25" top="0.75" bottom="0.75" header="0.3" footer="0.3"/>
  <pageSetup scale="52" orientation="portrait" r:id="rId1"/>
  <headerFooter>
    <oddFooter>&amp;L&amp;8&amp;K01+046LiveRamp Holdings, Inc.&amp;C&amp;8&amp;K01+047Page &amp;P of &amp;N</oddFooter>
  </headerFooter>
  <ignoredErrors>
    <ignoredError sqref="L43:L44"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75EF7-FCEE-45C4-9775-8A12BC60BF95}">
  <sheetPr>
    <tabColor theme="9" tint="-0.249977111117893"/>
    <pageSetUpPr fitToPage="1"/>
  </sheetPr>
  <dimension ref="B4:M59"/>
  <sheetViews>
    <sheetView showGridLines="0" zoomScale="80" zoomScaleNormal="80" zoomScaleSheetLayoutView="80" workbookViewId="0">
      <pane xSplit="2" ySplit="7" topLeftCell="C8" activePane="bottomRight" state="frozen"/>
      <selection pane="topRight"/>
      <selection pane="bottomLeft"/>
      <selection pane="bottomRight"/>
    </sheetView>
  </sheetViews>
  <sheetFormatPr defaultColWidth="8.6328125" defaultRowHeight="15" customHeight="1"/>
  <cols>
    <col min="1" max="1" width="5.453125" style="8" customWidth="1"/>
    <col min="2" max="2" width="39.453125" style="8" customWidth="1"/>
    <col min="3" max="12" width="12.453125" style="8" customWidth="1"/>
    <col min="13" max="31" width="10.453125" style="8" customWidth="1"/>
    <col min="32" max="34" width="13.453125" style="8" customWidth="1"/>
    <col min="35" max="16384" width="8.6328125" style="8"/>
  </cols>
  <sheetData>
    <row r="4" spans="2:13" ht="15" customHeight="1">
      <c r="C4" s="63" t="s">
        <v>53</v>
      </c>
    </row>
    <row r="5" spans="2:13" ht="15" customHeight="1">
      <c r="B5" s="64" t="s">
        <v>60</v>
      </c>
      <c r="C5" s="65"/>
      <c r="D5" s="65"/>
      <c r="E5" s="65"/>
      <c r="F5" s="65"/>
      <c r="G5" s="65"/>
      <c r="H5" s="65"/>
      <c r="I5" s="65"/>
      <c r="J5" s="65"/>
      <c r="K5" s="65"/>
      <c r="L5" s="65"/>
    </row>
    <row r="6" spans="2:13" ht="15" customHeight="1">
      <c r="B6" s="66" t="s">
        <v>61</v>
      </c>
    </row>
    <row r="7" spans="2:13" ht="15" customHeight="1">
      <c r="B7" s="67"/>
      <c r="C7" s="9" t="s">
        <v>133</v>
      </c>
      <c r="D7" s="10" t="s">
        <v>83</v>
      </c>
      <c r="E7" s="10" t="s">
        <v>84</v>
      </c>
      <c r="F7" s="10" t="s">
        <v>85</v>
      </c>
      <c r="G7" s="9" t="s">
        <v>86</v>
      </c>
      <c r="H7" s="10" t="s">
        <v>49</v>
      </c>
      <c r="I7" s="10" t="s">
        <v>50</v>
      </c>
      <c r="J7" s="10" t="s">
        <v>51</v>
      </c>
      <c r="K7" s="9" t="s">
        <v>90</v>
      </c>
      <c r="L7" s="10" t="s">
        <v>180</v>
      </c>
    </row>
    <row r="8" spans="2:13" ht="15" customHeight="1">
      <c r="B8" s="68"/>
      <c r="C8" s="69"/>
      <c r="G8" s="69"/>
      <c r="K8" s="69"/>
    </row>
    <row r="9" spans="2:13" s="71" customFormat="1" ht="15" customHeight="1">
      <c r="B9" s="68" t="s">
        <v>181</v>
      </c>
      <c r="C9" s="35">
        <v>168680</v>
      </c>
      <c r="D9" s="58">
        <v>162173</v>
      </c>
      <c r="E9" s="58">
        <v>168351</v>
      </c>
      <c r="F9" s="58">
        <v>176367</v>
      </c>
      <c r="G9" s="35">
        <v>140018</v>
      </c>
      <c r="H9" s="58">
        <v>93555</v>
      </c>
      <c r="I9" s="70">
        <v>87047</v>
      </c>
      <c r="J9" s="70">
        <v>1546774</v>
      </c>
      <c r="K9" s="35">
        <v>1061473</v>
      </c>
      <c r="L9" s="58">
        <v>1005477</v>
      </c>
    </row>
    <row r="10" spans="2:13" ht="15" customHeight="1">
      <c r="B10" s="68" t="s">
        <v>105</v>
      </c>
      <c r="C10" s="43">
        <v>38625</v>
      </c>
      <c r="D10" s="55">
        <v>35334</v>
      </c>
      <c r="E10" s="55">
        <v>43534</v>
      </c>
      <c r="F10" s="55">
        <v>48673</v>
      </c>
      <c r="G10" s="43">
        <v>52047</v>
      </c>
      <c r="H10" s="55">
        <v>52895</v>
      </c>
      <c r="I10" s="55">
        <v>41110</v>
      </c>
      <c r="J10" s="55">
        <v>71906</v>
      </c>
      <c r="K10" s="43">
        <v>78563</v>
      </c>
      <c r="L10" s="55">
        <v>81061</v>
      </c>
      <c r="M10" s="71"/>
    </row>
    <row r="11" spans="2:13" ht="15" customHeight="1">
      <c r="B11" s="68" t="s">
        <v>106</v>
      </c>
      <c r="C11" s="72">
        <v>7525</v>
      </c>
      <c r="D11" s="73">
        <v>16094</v>
      </c>
      <c r="E11" s="73">
        <v>9914</v>
      </c>
      <c r="F11" s="73">
        <v>6501</v>
      </c>
      <c r="G11" s="72">
        <v>9977</v>
      </c>
      <c r="H11" s="73">
        <v>11944</v>
      </c>
      <c r="I11" s="73">
        <v>21185</v>
      </c>
      <c r="J11" s="55">
        <v>0</v>
      </c>
      <c r="K11" s="72">
        <v>7677</v>
      </c>
      <c r="L11" s="73">
        <v>8753</v>
      </c>
    </row>
    <row r="12" spans="2:13" ht="15" customHeight="1">
      <c r="B12" s="68" t="s">
        <v>107</v>
      </c>
      <c r="C12" s="72">
        <v>29137</v>
      </c>
      <c r="D12" s="73">
        <v>28552</v>
      </c>
      <c r="E12" s="73">
        <v>24337</v>
      </c>
      <c r="F12" s="73">
        <v>19176</v>
      </c>
      <c r="G12" s="72">
        <v>20173</v>
      </c>
      <c r="H12" s="73">
        <v>20478</v>
      </c>
      <c r="I12" s="74">
        <v>23196</v>
      </c>
      <c r="J12" s="74">
        <v>27366</v>
      </c>
      <c r="K12" s="72">
        <v>44150</v>
      </c>
      <c r="L12" s="73">
        <v>42917</v>
      </c>
    </row>
    <row r="13" spans="2:13" ht="15" customHeight="1">
      <c r="B13" s="75" t="s">
        <v>108</v>
      </c>
      <c r="C13" s="76">
        <v>672625</v>
      </c>
      <c r="D13" s="77">
        <v>655821</v>
      </c>
      <c r="E13" s="77">
        <v>664007</v>
      </c>
      <c r="F13" s="77">
        <v>680059</v>
      </c>
      <c r="G13" s="76">
        <v>688776</v>
      </c>
      <c r="H13" s="77">
        <v>686129</v>
      </c>
      <c r="I13" s="77">
        <v>703004</v>
      </c>
      <c r="J13" s="20">
        <v>0</v>
      </c>
      <c r="K13" s="45">
        <v>0</v>
      </c>
      <c r="L13" s="78">
        <v>0</v>
      </c>
    </row>
    <row r="14" spans="2:13" s="82" customFormat="1" ht="15" customHeight="1">
      <c r="B14" s="79" t="s">
        <v>104</v>
      </c>
      <c r="C14" s="80">
        <v>916592</v>
      </c>
      <c r="D14" s="81">
        <v>897974</v>
      </c>
      <c r="E14" s="81">
        <v>910143</v>
      </c>
      <c r="F14" s="81">
        <v>930776</v>
      </c>
      <c r="G14" s="80">
        <v>910991</v>
      </c>
      <c r="H14" s="81">
        <v>865001</v>
      </c>
      <c r="I14" s="81">
        <v>875542</v>
      </c>
      <c r="J14" s="81">
        <v>1646046</v>
      </c>
      <c r="K14" s="80">
        <v>1191863</v>
      </c>
      <c r="L14" s="81">
        <f>SUM(L9:L13)</f>
        <v>1138208</v>
      </c>
    </row>
    <row r="15" spans="2:13" ht="15" customHeight="1">
      <c r="B15" s="68"/>
      <c r="C15" s="11"/>
      <c r="D15" s="2"/>
      <c r="E15" s="2"/>
      <c r="F15" s="2"/>
      <c r="G15" s="11"/>
      <c r="H15" s="2"/>
      <c r="I15" s="2"/>
      <c r="J15" s="2"/>
      <c r="K15" s="11"/>
      <c r="L15" s="2"/>
    </row>
    <row r="16" spans="2:13" ht="15" customHeight="1">
      <c r="B16" s="68" t="s">
        <v>109</v>
      </c>
      <c r="C16" s="35">
        <v>57668</v>
      </c>
      <c r="D16" s="58">
        <v>62359</v>
      </c>
      <c r="E16" s="58">
        <v>57562</v>
      </c>
      <c r="F16" s="58">
        <v>56531</v>
      </c>
      <c r="G16" s="35">
        <v>62353</v>
      </c>
      <c r="H16" s="58">
        <v>62389</v>
      </c>
      <c r="I16" s="70">
        <v>58451</v>
      </c>
      <c r="J16" s="70">
        <v>58785</v>
      </c>
      <c r="K16" s="35">
        <v>64852</v>
      </c>
      <c r="L16" s="58">
        <v>68654</v>
      </c>
    </row>
    <row r="17" spans="2:13" ht="15" customHeight="1">
      <c r="B17" s="75" t="s">
        <v>110</v>
      </c>
      <c r="C17" s="76">
        <v>22187</v>
      </c>
      <c r="D17" s="77">
        <v>25223</v>
      </c>
      <c r="E17" s="77">
        <v>23456</v>
      </c>
      <c r="F17" s="77">
        <v>25337</v>
      </c>
      <c r="G17" s="76">
        <v>30013</v>
      </c>
      <c r="H17" s="77">
        <v>32270</v>
      </c>
      <c r="I17" s="77">
        <v>29966</v>
      </c>
      <c r="J17" s="77">
        <v>34195</v>
      </c>
      <c r="K17" s="76">
        <v>38809</v>
      </c>
      <c r="L17" s="77">
        <v>44047</v>
      </c>
    </row>
    <row r="18" spans="2:13" s="82" customFormat="1" ht="15" customHeight="1">
      <c r="B18" s="79" t="s">
        <v>96</v>
      </c>
      <c r="C18" s="80">
        <v>35481</v>
      </c>
      <c r="D18" s="81">
        <v>37136</v>
      </c>
      <c r="E18" s="81">
        <v>34106</v>
      </c>
      <c r="F18" s="81">
        <v>31194</v>
      </c>
      <c r="G18" s="80">
        <v>32340</v>
      </c>
      <c r="H18" s="81">
        <v>30119</v>
      </c>
      <c r="I18" s="81">
        <v>28485</v>
      </c>
      <c r="J18" s="81">
        <v>24590</v>
      </c>
      <c r="K18" s="80">
        <v>26043</v>
      </c>
      <c r="L18" s="81">
        <f>L16-L17</f>
        <v>24607</v>
      </c>
      <c r="M18" s="83"/>
    </row>
    <row r="19" spans="2:13" ht="15" customHeight="1">
      <c r="B19" s="68"/>
      <c r="C19" s="11"/>
      <c r="D19" s="2"/>
      <c r="E19" s="2"/>
      <c r="F19" s="2"/>
      <c r="G19" s="11"/>
      <c r="H19" s="2"/>
      <c r="I19" s="2"/>
      <c r="J19" s="2"/>
      <c r="K19" s="11"/>
      <c r="L19" s="2"/>
    </row>
    <row r="20" spans="2:13" ht="15" customHeight="1">
      <c r="B20" s="68" t="s">
        <v>111</v>
      </c>
      <c r="C20" s="35">
        <v>25422</v>
      </c>
      <c r="D20" s="58">
        <v>22140</v>
      </c>
      <c r="E20" s="58">
        <v>18897</v>
      </c>
      <c r="F20" s="58">
        <v>15470</v>
      </c>
      <c r="G20" s="35">
        <v>13970</v>
      </c>
      <c r="H20" s="58">
        <v>10736</v>
      </c>
      <c r="I20" s="70">
        <v>9513</v>
      </c>
      <c r="J20" s="70">
        <v>8027</v>
      </c>
      <c r="K20" s="35">
        <v>6861</v>
      </c>
      <c r="L20" s="58">
        <v>7100</v>
      </c>
    </row>
    <row r="21" spans="2:13" ht="15" customHeight="1">
      <c r="B21" s="68" t="s">
        <v>112</v>
      </c>
      <c r="C21" s="72">
        <v>200393</v>
      </c>
      <c r="D21" s="73">
        <v>200402</v>
      </c>
      <c r="E21" s="73">
        <v>200413</v>
      </c>
      <c r="F21" s="73">
        <v>200407</v>
      </c>
      <c r="G21" s="72">
        <v>203639</v>
      </c>
      <c r="H21" s="73">
        <v>204954</v>
      </c>
      <c r="I21" s="73">
        <v>204869</v>
      </c>
      <c r="J21" s="73">
        <v>204671</v>
      </c>
      <c r="K21" s="72">
        <v>204656</v>
      </c>
      <c r="L21" s="73">
        <v>207778</v>
      </c>
    </row>
    <row r="22" spans="2:13" ht="15" customHeight="1">
      <c r="B22" s="84" t="s">
        <v>65</v>
      </c>
      <c r="C22" s="72">
        <v>9879</v>
      </c>
      <c r="D22" s="73">
        <v>11507</v>
      </c>
      <c r="E22" s="73">
        <v>11321</v>
      </c>
      <c r="F22" s="73">
        <v>8213</v>
      </c>
      <c r="G22" s="72">
        <v>10703</v>
      </c>
      <c r="H22" s="73">
        <v>10010</v>
      </c>
      <c r="I22" s="73">
        <v>26312</v>
      </c>
      <c r="J22" s="73">
        <v>149</v>
      </c>
      <c r="K22" s="72">
        <v>35</v>
      </c>
      <c r="L22" s="73">
        <v>35</v>
      </c>
    </row>
    <row r="23" spans="2:13" ht="15" customHeight="1">
      <c r="B23" s="84" t="s">
        <v>113</v>
      </c>
      <c r="C23" s="43">
        <v>0</v>
      </c>
      <c r="D23" s="55">
        <v>0</v>
      </c>
      <c r="E23" s="55">
        <v>0</v>
      </c>
      <c r="F23" s="55">
        <v>0</v>
      </c>
      <c r="G23" s="43">
        <v>0</v>
      </c>
      <c r="H23" s="55">
        <v>7441</v>
      </c>
      <c r="I23" s="73">
        <v>8490</v>
      </c>
      <c r="J23" s="73">
        <v>9478</v>
      </c>
      <c r="K23" s="43">
        <v>10741</v>
      </c>
      <c r="L23" s="55">
        <v>10567</v>
      </c>
    </row>
    <row r="24" spans="2:13" ht="15" customHeight="1">
      <c r="B24" s="75" t="s">
        <v>114</v>
      </c>
      <c r="C24" s="76">
        <f>47115+83</f>
        <v>47198</v>
      </c>
      <c r="D24" s="77">
        <f>44856+51</f>
        <v>44907</v>
      </c>
      <c r="E24" s="77">
        <f>42019+69</f>
        <v>42088</v>
      </c>
      <c r="F24" s="77">
        <f>40537+29</f>
        <v>40566</v>
      </c>
      <c r="G24" s="76">
        <f>37653+201</f>
        <v>37854</v>
      </c>
      <c r="H24" s="77">
        <f>38712+178</f>
        <v>38890</v>
      </c>
      <c r="I24" s="77">
        <v>36481</v>
      </c>
      <c r="J24" s="77">
        <v>34560</v>
      </c>
      <c r="K24" s="76">
        <v>32499</v>
      </c>
      <c r="L24" s="77">
        <v>51009</v>
      </c>
    </row>
    <row r="25" spans="2:13" s="86" customFormat="1" ht="15" customHeight="1">
      <c r="B25" s="79" t="s">
        <v>62</v>
      </c>
      <c r="C25" s="80">
        <v>1234965</v>
      </c>
      <c r="D25" s="85">
        <v>1214066</v>
      </c>
      <c r="E25" s="85">
        <v>1216968</v>
      </c>
      <c r="F25" s="85">
        <v>1226626</v>
      </c>
      <c r="G25" s="80">
        <v>1209497</v>
      </c>
      <c r="H25" s="85">
        <v>1167151</v>
      </c>
      <c r="I25" s="85">
        <v>1189692</v>
      </c>
      <c r="J25" s="85">
        <v>1927521</v>
      </c>
      <c r="K25" s="80">
        <v>1472698</v>
      </c>
      <c r="L25" s="85">
        <f>L14+L18+L20+L21+L22+L23+L24</f>
        <v>1439304</v>
      </c>
    </row>
    <row r="26" spans="2:13" ht="15" customHeight="1">
      <c r="B26" s="84"/>
      <c r="C26" s="11"/>
      <c r="D26" s="2"/>
      <c r="E26" s="2"/>
      <c r="F26" s="2"/>
      <c r="G26" s="11"/>
      <c r="H26" s="2"/>
      <c r="I26" s="2"/>
      <c r="J26" s="2"/>
      <c r="K26" s="11"/>
      <c r="L26" s="2"/>
    </row>
    <row r="27" spans="2:13" ht="15" customHeight="1">
      <c r="B27" s="87" t="s">
        <v>97</v>
      </c>
      <c r="C27" s="11"/>
      <c r="D27" s="2"/>
      <c r="E27" s="2"/>
      <c r="F27" s="2"/>
      <c r="G27" s="11"/>
      <c r="H27" s="2"/>
      <c r="I27" s="2"/>
      <c r="J27" s="2"/>
      <c r="K27" s="11"/>
      <c r="L27" s="2"/>
    </row>
    <row r="28" spans="2:13" s="71" customFormat="1" ht="15" customHeight="1">
      <c r="B28" s="84" t="s">
        <v>116</v>
      </c>
      <c r="C28" s="35">
        <v>39819</v>
      </c>
      <c r="D28" s="58">
        <v>2339</v>
      </c>
      <c r="E28" s="58">
        <v>2089</v>
      </c>
      <c r="F28" s="58">
        <v>1837</v>
      </c>
      <c r="G28" s="35">
        <v>1583</v>
      </c>
      <c r="H28" s="58">
        <v>1327</v>
      </c>
      <c r="I28" s="70">
        <v>0</v>
      </c>
      <c r="J28" s="70">
        <v>0</v>
      </c>
      <c r="K28" s="35">
        <v>0</v>
      </c>
      <c r="L28" s="58">
        <v>0</v>
      </c>
    </row>
    <row r="29" spans="2:13" ht="15" customHeight="1">
      <c r="B29" s="84" t="s">
        <v>117</v>
      </c>
      <c r="C29" s="72">
        <v>14969</v>
      </c>
      <c r="D29" s="73">
        <v>21210</v>
      </c>
      <c r="E29" s="73">
        <v>22041</v>
      </c>
      <c r="F29" s="73">
        <v>23237</v>
      </c>
      <c r="G29" s="72">
        <v>18759</v>
      </c>
      <c r="H29" s="73">
        <v>23304</v>
      </c>
      <c r="I29" s="73">
        <v>15854</v>
      </c>
      <c r="J29" s="73">
        <v>25125</v>
      </c>
      <c r="K29" s="72">
        <v>31203</v>
      </c>
      <c r="L29" s="73">
        <v>29930</v>
      </c>
      <c r="M29" s="71"/>
    </row>
    <row r="30" spans="2:13" ht="15" customHeight="1">
      <c r="B30" s="84" t="s">
        <v>118</v>
      </c>
      <c r="C30" s="72">
        <v>16298</v>
      </c>
      <c r="D30" s="73">
        <v>8501</v>
      </c>
      <c r="E30" s="73">
        <v>10691</v>
      </c>
      <c r="F30" s="73">
        <v>13730</v>
      </c>
      <c r="G30" s="72">
        <v>13774</v>
      </c>
      <c r="H30" s="73">
        <v>10363</v>
      </c>
      <c r="I30" s="73">
        <v>14329</v>
      </c>
      <c r="J30" s="73">
        <v>13960</v>
      </c>
      <c r="K30" s="72">
        <v>18715</v>
      </c>
      <c r="L30" s="73">
        <v>17081</v>
      </c>
    </row>
    <row r="31" spans="2:13" ht="15" customHeight="1">
      <c r="B31" s="84" t="s">
        <v>119</v>
      </c>
      <c r="C31" s="72">
        <v>43647</v>
      </c>
      <c r="D31" s="73">
        <v>44920</v>
      </c>
      <c r="E31" s="73">
        <v>42945</v>
      </c>
      <c r="F31" s="73">
        <v>36876</v>
      </c>
      <c r="G31" s="72">
        <v>39624</v>
      </c>
      <c r="H31" s="73">
        <v>45440</v>
      </c>
      <c r="I31" s="73">
        <v>44434</v>
      </c>
      <c r="J31" s="73">
        <v>55135</v>
      </c>
      <c r="K31" s="72">
        <v>40916</v>
      </c>
      <c r="L31" s="73">
        <v>70929</v>
      </c>
    </row>
    <row r="32" spans="2:13" ht="15" customHeight="1">
      <c r="B32" s="84" t="s">
        <v>80</v>
      </c>
      <c r="C32" s="43">
        <v>4428</v>
      </c>
      <c r="D32" s="55">
        <v>3555</v>
      </c>
      <c r="E32" s="55">
        <v>3393</v>
      </c>
      <c r="F32" s="55">
        <v>5208</v>
      </c>
      <c r="G32" s="43">
        <v>4506</v>
      </c>
      <c r="H32" s="55">
        <v>4911</v>
      </c>
      <c r="I32" s="73">
        <v>2982</v>
      </c>
      <c r="J32" s="73">
        <v>2929</v>
      </c>
      <c r="K32" s="43">
        <v>4284</v>
      </c>
      <c r="L32" s="55">
        <v>3170</v>
      </c>
    </row>
    <row r="33" spans="2:13" ht="15" customHeight="1">
      <c r="B33" s="88" t="s">
        <v>120</v>
      </c>
      <c r="C33" s="43">
        <v>0</v>
      </c>
      <c r="D33" s="55">
        <v>0</v>
      </c>
      <c r="E33" s="55">
        <v>0</v>
      </c>
      <c r="F33" s="55">
        <v>0</v>
      </c>
      <c r="G33" s="43">
        <v>0</v>
      </c>
      <c r="H33" s="55">
        <v>0</v>
      </c>
      <c r="I33" s="55">
        <v>0</v>
      </c>
      <c r="J33" s="55">
        <v>443590</v>
      </c>
      <c r="K33" s="43">
        <v>0</v>
      </c>
      <c r="L33" s="55">
        <v>0</v>
      </c>
    </row>
    <row r="34" spans="2:13" ht="15" customHeight="1">
      <c r="B34" s="89" t="s">
        <v>121</v>
      </c>
      <c r="C34" s="76">
        <v>114444</v>
      </c>
      <c r="D34" s="77">
        <v>77747</v>
      </c>
      <c r="E34" s="77">
        <v>85349</v>
      </c>
      <c r="F34" s="77">
        <v>94355</v>
      </c>
      <c r="G34" s="76">
        <v>104060</v>
      </c>
      <c r="H34" s="77">
        <v>78755</v>
      </c>
      <c r="I34" s="77">
        <v>100882</v>
      </c>
      <c r="J34" s="20">
        <v>0</v>
      </c>
      <c r="K34" s="45">
        <v>0</v>
      </c>
      <c r="L34" s="20">
        <v>0</v>
      </c>
    </row>
    <row r="35" spans="2:13" s="82" customFormat="1" ht="15" customHeight="1">
      <c r="B35" s="79" t="s">
        <v>115</v>
      </c>
      <c r="C35" s="80">
        <v>233605</v>
      </c>
      <c r="D35" s="81">
        <v>158272</v>
      </c>
      <c r="E35" s="81">
        <v>166508</v>
      </c>
      <c r="F35" s="81">
        <v>175243</v>
      </c>
      <c r="G35" s="80">
        <v>182306</v>
      </c>
      <c r="H35" s="81">
        <v>164100</v>
      </c>
      <c r="I35" s="81">
        <v>178481</v>
      </c>
      <c r="J35" s="81">
        <v>540739</v>
      </c>
      <c r="K35" s="80">
        <v>95118</v>
      </c>
      <c r="L35" s="81">
        <f>SUM(L28:L34)</f>
        <v>121110</v>
      </c>
    </row>
    <row r="36" spans="2:13" ht="15" customHeight="1">
      <c r="B36" s="68"/>
      <c r="C36" s="11"/>
      <c r="D36" s="2"/>
      <c r="E36" s="2"/>
      <c r="F36" s="2"/>
      <c r="G36" s="11"/>
      <c r="H36" s="2"/>
      <c r="I36" s="2"/>
      <c r="J36" s="2"/>
      <c r="K36" s="11"/>
      <c r="L36" s="2"/>
    </row>
    <row r="37" spans="2:13" ht="15" customHeight="1">
      <c r="B37" s="68" t="s">
        <v>122</v>
      </c>
      <c r="C37" s="35">
        <v>189241</v>
      </c>
      <c r="D37" s="58">
        <v>228145</v>
      </c>
      <c r="E37" s="58">
        <v>228045</v>
      </c>
      <c r="F37" s="58">
        <v>227943</v>
      </c>
      <c r="G37" s="35">
        <v>227837</v>
      </c>
      <c r="H37" s="58">
        <v>227435</v>
      </c>
      <c r="I37" s="70">
        <v>226307</v>
      </c>
      <c r="J37" s="70">
        <v>0</v>
      </c>
      <c r="K37" s="35">
        <v>0</v>
      </c>
      <c r="L37" s="58">
        <v>0</v>
      </c>
    </row>
    <row r="38" spans="2:13" ht="15" customHeight="1">
      <c r="B38" s="68" t="s">
        <v>65</v>
      </c>
      <c r="C38" s="43">
        <v>58374</v>
      </c>
      <c r="D38" s="55">
        <v>60026</v>
      </c>
      <c r="E38" s="55">
        <v>54256</v>
      </c>
      <c r="F38" s="55">
        <v>34300</v>
      </c>
      <c r="G38" s="43">
        <v>40243</v>
      </c>
      <c r="H38" s="55">
        <v>42258</v>
      </c>
      <c r="I38" s="55">
        <v>20675</v>
      </c>
      <c r="J38" s="55">
        <v>178</v>
      </c>
      <c r="K38" s="43">
        <v>39</v>
      </c>
      <c r="L38" s="55">
        <v>241</v>
      </c>
      <c r="M38" s="71"/>
    </row>
    <row r="39" spans="2:13" ht="15" customHeight="1">
      <c r="B39" s="68" t="s">
        <v>123</v>
      </c>
      <c r="C39" s="43">
        <v>14765</v>
      </c>
      <c r="D39" s="55">
        <v>14166</v>
      </c>
      <c r="E39" s="55">
        <v>15063</v>
      </c>
      <c r="F39" s="55">
        <v>15029</v>
      </c>
      <c r="G39" s="43">
        <v>10016</v>
      </c>
      <c r="H39" s="55">
        <v>11302</v>
      </c>
      <c r="I39" s="55">
        <v>8380</v>
      </c>
      <c r="J39" s="55">
        <v>26985</v>
      </c>
      <c r="K39" s="43">
        <v>46922</v>
      </c>
      <c r="L39" s="55">
        <v>45796</v>
      </c>
    </row>
    <row r="40" spans="2:13" ht="15" customHeight="1">
      <c r="B40" s="68"/>
      <c r="C40" s="11"/>
      <c r="D40" s="2"/>
      <c r="E40" s="2"/>
      <c r="F40" s="2"/>
      <c r="G40" s="11"/>
      <c r="H40" s="2"/>
      <c r="I40" s="2"/>
      <c r="J40" s="2"/>
      <c r="K40" s="11"/>
      <c r="L40" s="2"/>
    </row>
    <row r="41" spans="2:13" ht="15" customHeight="1">
      <c r="B41" s="67" t="s">
        <v>182</v>
      </c>
      <c r="C41" s="11"/>
      <c r="D41" s="2"/>
      <c r="E41" s="2"/>
      <c r="F41" s="2"/>
      <c r="G41" s="11"/>
      <c r="H41" s="2"/>
      <c r="I41" s="2"/>
      <c r="J41" s="2"/>
      <c r="K41" s="11"/>
      <c r="L41" s="2"/>
    </row>
    <row r="42" spans="2:13" ht="15" customHeight="1">
      <c r="B42" s="68" t="s">
        <v>54</v>
      </c>
      <c r="C42" s="43">
        <v>13288</v>
      </c>
      <c r="D42" s="55">
        <v>13407</v>
      </c>
      <c r="E42" s="55">
        <v>13478</v>
      </c>
      <c r="F42" s="55">
        <v>13552</v>
      </c>
      <c r="G42" s="43">
        <v>13609</v>
      </c>
      <c r="H42" s="55">
        <v>13773</v>
      </c>
      <c r="I42" s="55">
        <v>13836</v>
      </c>
      <c r="J42" s="55">
        <v>14084</v>
      </c>
      <c r="K42" s="43">
        <v>14187</v>
      </c>
      <c r="L42" s="55">
        <v>14245</v>
      </c>
    </row>
    <row r="43" spans="2:13" ht="15" customHeight="1">
      <c r="B43" s="68" t="s">
        <v>55</v>
      </c>
      <c r="C43" s="43">
        <v>1154429</v>
      </c>
      <c r="D43" s="55">
        <v>1174496</v>
      </c>
      <c r="E43" s="55">
        <v>1197083</v>
      </c>
      <c r="F43" s="55">
        <v>1216565</v>
      </c>
      <c r="G43" s="43">
        <v>1235679</v>
      </c>
      <c r="H43" s="55">
        <v>1256442</v>
      </c>
      <c r="I43" s="55">
        <v>1277614</v>
      </c>
      <c r="J43" s="55">
        <v>1366221</v>
      </c>
      <c r="K43" s="43">
        <v>1406813</v>
      </c>
      <c r="L43" s="55">
        <v>1422879</v>
      </c>
    </row>
    <row r="44" spans="2:13" ht="15" customHeight="1">
      <c r="B44" s="68" t="s">
        <v>56</v>
      </c>
      <c r="C44" s="43">
        <v>602609</v>
      </c>
      <c r="D44" s="55">
        <v>603551</v>
      </c>
      <c r="E44" s="55">
        <v>600215</v>
      </c>
      <c r="F44" s="55">
        <v>623156</v>
      </c>
      <c r="G44" s="43">
        <v>628331</v>
      </c>
      <c r="H44" s="55">
        <v>638043</v>
      </c>
      <c r="I44" s="55">
        <v>656103</v>
      </c>
      <c r="J44" s="55">
        <v>1715066</v>
      </c>
      <c r="K44" s="43">
        <v>1669392</v>
      </c>
      <c r="L44" s="55">
        <v>1627465</v>
      </c>
    </row>
    <row r="45" spans="2:13" ht="15" customHeight="1">
      <c r="B45" s="68" t="s">
        <v>57</v>
      </c>
      <c r="C45" s="43">
        <v>7999</v>
      </c>
      <c r="D45" s="55">
        <v>8651</v>
      </c>
      <c r="E45" s="55">
        <v>9410</v>
      </c>
      <c r="F45" s="55">
        <v>9826</v>
      </c>
      <c r="G45" s="43">
        <v>10767</v>
      </c>
      <c r="H45" s="55">
        <v>8899</v>
      </c>
      <c r="I45" s="55">
        <v>7926</v>
      </c>
      <c r="J45" s="55">
        <v>7891</v>
      </c>
      <c r="K45" s="43">
        <v>7801</v>
      </c>
      <c r="L45" s="55">
        <v>7334</v>
      </c>
    </row>
    <row r="46" spans="2:13" ht="15" customHeight="1">
      <c r="B46" s="75" t="s">
        <v>58</v>
      </c>
      <c r="C46" s="45">
        <v>-1039345</v>
      </c>
      <c r="D46" s="20">
        <v>-1046648</v>
      </c>
      <c r="E46" s="20">
        <v>-1067090</v>
      </c>
      <c r="F46" s="20">
        <v>-1088988</v>
      </c>
      <c r="G46" s="45">
        <v>-1139291</v>
      </c>
      <c r="H46" s="20">
        <v>-1195101</v>
      </c>
      <c r="I46" s="20">
        <v>-1199630</v>
      </c>
      <c r="J46" s="20">
        <v>-1743646</v>
      </c>
      <c r="K46" s="45">
        <v>-1767574</v>
      </c>
      <c r="L46" s="20">
        <v>-1799766</v>
      </c>
    </row>
    <row r="47" spans="2:13" s="82" customFormat="1" ht="15" customHeight="1">
      <c r="B47" s="79" t="s">
        <v>59</v>
      </c>
      <c r="C47" s="80">
        <v>738980</v>
      </c>
      <c r="D47" s="81">
        <v>753457</v>
      </c>
      <c r="E47" s="81">
        <v>753096</v>
      </c>
      <c r="F47" s="81">
        <v>774111</v>
      </c>
      <c r="G47" s="80">
        <v>749095</v>
      </c>
      <c r="H47" s="81">
        <v>722056</v>
      </c>
      <c r="I47" s="81">
        <v>755849</v>
      </c>
      <c r="J47" s="81">
        <v>1359616</v>
      </c>
      <c r="K47" s="80">
        <v>1330619</v>
      </c>
      <c r="L47" s="81">
        <f>SUM(L42:L46)</f>
        <v>1272157</v>
      </c>
    </row>
    <row r="48" spans="2:13" s="82" customFormat="1" ht="15" customHeight="1">
      <c r="B48" s="79" t="s">
        <v>63</v>
      </c>
      <c r="C48" s="80">
        <v>1234965</v>
      </c>
      <c r="D48" s="81">
        <v>1214066</v>
      </c>
      <c r="E48" s="81">
        <v>1216968</v>
      </c>
      <c r="F48" s="81">
        <v>1226626</v>
      </c>
      <c r="G48" s="80">
        <v>1209497</v>
      </c>
      <c r="H48" s="81">
        <v>1167151</v>
      </c>
      <c r="I48" s="81">
        <v>1189692</v>
      </c>
      <c r="J48" s="81">
        <v>1927518</v>
      </c>
      <c r="K48" s="80">
        <v>1472698</v>
      </c>
      <c r="L48" s="81">
        <f>L35+L37+L38+L39+L47</f>
        <v>1439304</v>
      </c>
    </row>
    <row r="49" spans="3:13" s="3" customFormat="1" ht="15" customHeight="1">
      <c r="C49" s="90"/>
      <c r="G49" s="90"/>
      <c r="K49" s="90"/>
    </row>
    <row r="51" spans="3:13" ht="15" customHeight="1">
      <c r="C51" s="91"/>
      <c r="D51" s="91"/>
      <c r="E51" s="91"/>
      <c r="F51" s="91"/>
      <c r="G51" s="91"/>
      <c r="H51" s="91"/>
      <c r="I51" s="91"/>
      <c r="J51" s="91"/>
      <c r="K51" s="91"/>
      <c r="L51" s="91"/>
      <c r="M51" s="91"/>
    </row>
    <row r="59" spans="3:13" ht="15" customHeight="1">
      <c r="C59" s="91"/>
      <c r="D59" s="91"/>
      <c r="E59" s="91"/>
      <c r="F59" s="91"/>
      <c r="G59" s="91"/>
      <c r="H59" s="91"/>
      <c r="I59" s="91"/>
      <c r="J59" s="91"/>
      <c r="K59" s="91"/>
      <c r="L59" s="91"/>
      <c r="M59" s="91"/>
    </row>
  </sheetData>
  <hyperlinks>
    <hyperlink ref="C4" location="Cover!A1" display="Back to Main" xr:uid="{D2DFE842-CFDB-4DA5-8EA7-C7F62F9CC6EA}"/>
  </hyperlinks>
  <pageMargins left="0.25" right="0.25" top="0.75" bottom="0.75" header="0.3" footer="0.3"/>
  <pageSetup scale="61" orientation="portrait" r:id="rId1"/>
  <headerFooter>
    <oddFooter>&amp;L&amp;8&amp;K01+046LiveRamp Holdings, Inc.&amp;C&amp;8&amp;K01+047Page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924476e6-b917-4696-8e52-e035bfc7b556">Draft</Statu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27D9FFE23DEAC428E4106DC2C8B50C8" ma:contentTypeVersion="7" ma:contentTypeDescription="Create a new document." ma:contentTypeScope="" ma:versionID="5d7ab7035907cb09eb162a77afee3876">
  <xsd:schema xmlns:xsd="http://www.w3.org/2001/XMLSchema" xmlns:xs="http://www.w3.org/2001/XMLSchema" xmlns:p="http://schemas.microsoft.com/office/2006/metadata/properties" xmlns:ns2="924476e6-b917-4696-8e52-e035bfc7b556" xmlns:ns3="864749fc-0baa-49a7-a157-73d0aa52a4c4" targetNamespace="http://schemas.microsoft.com/office/2006/metadata/properties" ma:root="true" ma:fieldsID="8680ed585cc0025caec28af531d0c121" ns2:_="" ns3:_="">
    <xsd:import namespace="924476e6-b917-4696-8e52-e035bfc7b556"/>
    <xsd:import namespace="864749fc-0baa-49a7-a157-73d0aa52a4c4"/>
    <xsd:element name="properties">
      <xsd:complexType>
        <xsd:sequence>
          <xsd:element name="documentManagement">
            <xsd:complexType>
              <xsd:all>
                <xsd:element ref="ns2:Status"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4476e6-b917-4696-8e52-e035bfc7b556" elementFormDefault="qualified">
    <xsd:import namespace="http://schemas.microsoft.com/office/2006/documentManagement/types"/>
    <xsd:import namespace="http://schemas.microsoft.com/office/infopath/2007/PartnerControls"/>
    <xsd:element name="Status" ma:index="4" nillable="true" ma:displayName="Status" ma:default="Draft" ma:format="Dropdown" ma:internalName="Status" ma:readOnly="false">
      <xsd:simpleType>
        <xsd:restriction base="dms:Choice">
          <xsd:enumeration value="Draft"/>
          <xsd:enumeration value="To Be Checked"/>
          <xsd:enumeration value="Corporate Check"/>
          <xsd:enumeration value="Needs R&amp;Os"/>
          <xsd:enumeration value="R&amp;O Check"/>
          <xsd:enumeration value="To Be Printed"/>
          <xsd:enumeration value="Printed"/>
          <xsd:enumeration value="Adhoc Analysis"/>
          <xsd:enumeration value="WIP"/>
        </xsd:restriction>
      </xsd:simpleType>
    </xsd:element>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4749fc-0baa-49a7-a157-73d0aa52a4c4"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095ADA-5D0C-4CA2-996D-D02EB4AA87C6}">
  <ds:schemaRefs>
    <ds:schemaRef ds:uri="http://schemas.microsoft.com/sharepoint/v3/contenttype/forms"/>
  </ds:schemaRefs>
</ds:datastoreItem>
</file>

<file path=customXml/itemProps2.xml><?xml version="1.0" encoding="utf-8"?>
<ds:datastoreItem xmlns:ds="http://schemas.openxmlformats.org/officeDocument/2006/customXml" ds:itemID="{0726ACA9-722C-402D-803E-A27A94D1B6C2}">
  <ds:schemaRefs>
    <ds:schemaRef ds:uri="http://www.w3.org/XML/1998/namespace"/>
    <ds:schemaRef ds:uri="http://purl.org/dc/dcmitype/"/>
    <ds:schemaRef ds:uri="http://schemas.microsoft.com/office/2006/documentManagement/types"/>
    <ds:schemaRef ds:uri="http://schemas.microsoft.com/office/2006/metadata/properties"/>
    <ds:schemaRef ds:uri="864749fc-0baa-49a7-a157-73d0aa52a4c4"/>
    <ds:schemaRef ds:uri="http://purl.org/dc/terms/"/>
    <ds:schemaRef ds:uri="924476e6-b917-4696-8e52-e035bfc7b556"/>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F641C232-CA25-4909-9A56-17567B765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4476e6-b917-4696-8e52-e035bfc7b556"/>
    <ds:schemaRef ds:uri="864749fc-0baa-49a7-a157-73d0aa52a4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Income Statement</vt:lpstr>
      <vt:lpstr>GAAP to Non-GAAP Inc Stmt</vt:lpstr>
      <vt:lpstr>Revenue &amp; Customer Detail</vt:lpstr>
      <vt:lpstr>EBITDA</vt:lpstr>
      <vt:lpstr>EPS</vt:lpstr>
      <vt:lpstr>CF</vt:lpstr>
      <vt:lpstr>BS</vt:lpstr>
      <vt:lpstr>BS!Print_Area</vt:lpstr>
      <vt:lpstr>CF!Print_Area</vt:lpstr>
      <vt:lpstr>Cover!Print_Area</vt:lpstr>
      <vt:lpstr>EBITDA!Print_Area</vt:lpstr>
      <vt:lpstr>EPS!Print_Area</vt:lpstr>
      <vt:lpstr>'GAAP to Non-GAAP Inc Stmt'!Print_Area</vt:lpstr>
      <vt:lpstr>'Income Statement'!Print_Area</vt:lpstr>
      <vt:lpstr>'Revenue &amp; Customer Detail'!Print_Area</vt:lpstr>
      <vt:lpstr>'GAAP to Non-GAAP Inc Stmt'!Print_Titles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Jay Jennings</dc:creator>
  <cp:lastModifiedBy>Andrew D. Connor</cp:lastModifiedBy>
  <cp:lastPrinted>2019-08-05T16:35:26Z</cp:lastPrinted>
  <dcterms:created xsi:type="dcterms:W3CDTF">2018-10-24T22:30:10Z</dcterms:created>
  <dcterms:modified xsi:type="dcterms:W3CDTF">2019-08-05T16:37:09Z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0x010100127D9FFE23DEAC428E4106DC2C8B50C8</vt:lpwstr>
  </property>
</Properties>
</file>